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lizmo\Dropbox\01 - Servidor CLT-RGT (1)\Licitações\Licitações 2024\PR 90323-2024 - Limpeza e jardinagem\"/>
    </mc:Choice>
  </mc:AlternateContent>
  <xr:revisionPtr revIDLastSave="0" documentId="13_ncr:1_{D919B725-66ED-4475-BD00-84C395FECA3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Aux. de limpeza" sheetId="3" r:id="rId1"/>
    <sheet name="Aux. de limpeza - Insalubridade" sheetId="17" r:id="rId2"/>
    <sheet name="Líder" sheetId="18" r:id="rId3"/>
    <sheet name="Jardineiro" sheetId="19" r:id="rId4"/>
    <sheet name="Materiais Limpeza" sheetId="9" r:id="rId5"/>
    <sheet name="Materiais Higiene" sheetId="20" r:id="rId6"/>
    <sheet name="Equipamentos Limpeza" sheetId="10" r:id="rId7"/>
    <sheet name="Materiais Jardim" sheetId="12" r:id="rId8"/>
    <sheet name="Ferramentas e Equip Jardim" sheetId="21" r:id="rId9"/>
    <sheet name="Uniformes e EPI " sheetId="11" r:id="rId10"/>
    <sheet name="Quadro de resumo" sheetId="8" r:id="rId11"/>
  </sheets>
  <calcPr calcId="181029"/>
</workbook>
</file>

<file path=xl/calcChain.xml><?xml version="1.0" encoding="utf-8"?>
<calcChain xmlns="http://schemas.openxmlformats.org/spreadsheetml/2006/main">
  <c r="C77" i="19" l="1"/>
  <c r="C51" i="8" l="1"/>
  <c r="C41" i="8"/>
  <c r="F39" i="11"/>
  <c r="F38" i="11"/>
  <c r="F37" i="11"/>
  <c r="F36" i="11"/>
  <c r="F35" i="11"/>
  <c r="F34" i="11"/>
  <c r="F33" i="11"/>
  <c r="F27" i="11"/>
  <c r="F26" i="11"/>
  <c r="F25" i="11"/>
  <c r="F24" i="11"/>
  <c r="F23" i="11"/>
  <c r="F22" i="11"/>
  <c r="F21" i="11"/>
  <c r="F20" i="11"/>
  <c r="F19" i="11"/>
  <c r="F18" i="11"/>
  <c r="F17" i="11"/>
  <c r="F40" i="11" l="1"/>
  <c r="F41" i="11" s="1"/>
  <c r="F28" i="11"/>
  <c r="F29" i="11" s="1"/>
  <c r="H10" i="12" l="1"/>
  <c r="H9" i="12"/>
  <c r="H8" i="12"/>
  <c r="H7" i="12"/>
  <c r="H6" i="12"/>
  <c r="H5" i="12"/>
  <c r="H4" i="12"/>
  <c r="H3" i="12"/>
  <c r="H13" i="20"/>
  <c r="H12" i="20"/>
  <c r="H11" i="20"/>
  <c r="H10" i="20"/>
  <c r="H9" i="20"/>
  <c r="H8" i="20"/>
  <c r="H7" i="20"/>
  <c r="H6" i="20"/>
  <c r="H5" i="20"/>
  <c r="H4" i="20"/>
  <c r="H3" i="20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42" i="9"/>
  <c r="H41" i="9"/>
  <c r="H40" i="9"/>
  <c r="H39" i="9"/>
  <c r="H45" i="9"/>
  <c r="H44" i="9"/>
  <c r="H43" i="9"/>
  <c r="F51" i="11"/>
  <c r="F50" i="11"/>
  <c r="F49" i="11"/>
  <c r="F48" i="11"/>
  <c r="F47" i="11"/>
  <c r="F46" i="11"/>
  <c r="F45" i="11"/>
  <c r="F11" i="11"/>
  <c r="F7" i="11"/>
  <c r="F12" i="11"/>
  <c r="F10" i="11"/>
  <c r="F9" i="11"/>
  <c r="F8" i="11"/>
  <c r="F6" i="11"/>
  <c r="F5" i="11"/>
  <c r="F4" i="11"/>
  <c r="I16" i="21"/>
  <c r="G16" i="21"/>
  <c r="I15" i="21"/>
  <c r="G15" i="21"/>
  <c r="I14" i="21"/>
  <c r="G14" i="21"/>
  <c r="J14" i="21" s="1"/>
  <c r="L14" i="21" s="1"/>
  <c r="I13" i="21"/>
  <c r="G13" i="21"/>
  <c r="J13" i="21" s="1"/>
  <c r="L13" i="21" s="1"/>
  <c r="I12" i="21"/>
  <c r="G12" i="21"/>
  <c r="J12" i="21" s="1"/>
  <c r="L12" i="21" s="1"/>
  <c r="I11" i="21"/>
  <c r="G11" i="21"/>
  <c r="J11" i="21" s="1"/>
  <c r="L11" i="21" s="1"/>
  <c r="I10" i="21"/>
  <c r="G10" i="21"/>
  <c r="I9" i="21"/>
  <c r="G9" i="21"/>
  <c r="J9" i="21" s="1"/>
  <c r="L9" i="21" s="1"/>
  <c r="I8" i="21"/>
  <c r="G8" i="21"/>
  <c r="J8" i="21" s="1"/>
  <c r="L8" i="21" s="1"/>
  <c r="I7" i="21"/>
  <c r="G7" i="21"/>
  <c r="J7" i="21" s="1"/>
  <c r="L7" i="21" s="1"/>
  <c r="I6" i="21"/>
  <c r="G6" i="21"/>
  <c r="J6" i="21" s="1"/>
  <c r="L6" i="21" s="1"/>
  <c r="I5" i="21"/>
  <c r="G5" i="21"/>
  <c r="J5" i="21" s="1"/>
  <c r="L5" i="21" s="1"/>
  <c r="I4" i="21"/>
  <c r="G4" i="21"/>
  <c r="I3" i="21"/>
  <c r="G3" i="21"/>
  <c r="I7" i="10"/>
  <c r="G7" i="10"/>
  <c r="I6" i="10"/>
  <c r="G6" i="10"/>
  <c r="I5" i="10"/>
  <c r="G5" i="10"/>
  <c r="I4" i="10"/>
  <c r="G4" i="10"/>
  <c r="I3" i="10"/>
  <c r="G3" i="10"/>
  <c r="C152" i="19"/>
  <c r="C126" i="19"/>
  <c r="C133" i="19" s="1"/>
  <c r="C70" i="19"/>
  <c r="C34" i="19"/>
  <c r="C36" i="19" s="1"/>
  <c r="C153" i="18"/>
  <c r="C126" i="18"/>
  <c r="C133" i="18" s="1"/>
  <c r="C81" i="18"/>
  <c r="C77" i="18"/>
  <c r="C70" i="18"/>
  <c r="C34" i="18"/>
  <c r="C40" i="18" s="1"/>
  <c r="C115" i="18" s="1"/>
  <c r="J4" i="21" l="1"/>
  <c r="L4" i="21" s="1"/>
  <c r="J10" i="21"/>
  <c r="L10" i="21" s="1"/>
  <c r="J16" i="21"/>
  <c r="L16" i="21" s="1"/>
  <c r="H46" i="9"/>
  <c r="H47" i="9" s="1"/>
  <c r="H48" i="9" s="1"/>
  <c r="J3" i="10"/>
  <c r="L3" i="10" s="1"/>
  <c r="J7" i="10"/>
  <c r="L7" i="10" s="1"/>
  <c r="F52" i="11"/>
  <c r="H14" i="20"/>
  <c r="H15" i="20" s="1"/>
  <c r="J6" i="10"/>
  <c r="L6" i="10" s="1"/>
  <c r="J5" i="10"/>
  <c r="L5" i="10" s="1"/>
  <c r="J4" i="10"/>
  <c r="L4" i="10" s="1"/>
  <c r="L8" i="10" s="1"/>
  <c r="H11" i="12"/>
  <c r="H12" i="12" s="1"/>
  <c r="H13" i="12" s="1"/>
  <c r="C141" i="19" s="1"/>
  <c r="J15" i="21"/>
  <c r="L15" i="21" s="1"/>
  <c r="J3" i="21"/>
  <c r="L3" i="21" s="1"/>
  <c r="C143" i="18"/>
  <c r="F13" i="11"/>
  <c r="F14" i="11" s="1"/>
  <c r="C40" i="19"/>
  <c r="C113" i="19" s="1"/>
  <c r="C42" i="19"/>
  <c r="C100" i="18"/>
  <c r="C101" i="18" s="1"/>
  <c r="C112" i="18"/>
  <c r="C116" i="18"/>
  <c r="C42" i="18"/>
  <c r="C76" i="18"/>
  <c r="C82" i="18" s="1"/>
  <c r="C90" i="18" s="1"/>
  <c r="C97" i="18"/>
  <c r="C113" i="18"/>
  <c r="C50" i="18"/>
  <c r="C102" i="18"/>
  <c r="C114" i="18"/>
  <c r="C51" i="18"/>
  <c r="C99" i="18"/>
  <c r="L17" i="21" l="1"/>
  <c r="C115" i="19"/>
  <c r="F53" i="11"/>
  <c r="C143" i="19" s="1"/>
  <c r="L18" i="21"/>
  <c r="L20" i="21" s="1"/>
  <c r="L21" i="21" s="1"/>
  <c r="H16" i="20"/>
  <c r="C52" i="18"/>
  <c r="C53" i="18" s="1"/>
  <c r="C54" i="18" s="1"/>
  <c r="C88" i="18" s="1"/>
  <c r="C102" i="19"/>
  <c r="C114" i="19"/>
  <c r="C100" i="19"/>
  <c r="C101" i="19" s="1"/>
  <c r="C76" i="19"/>
  <c r="C82" i="19" s="1"/>
  <c r="C90" i="19" s="1"/>
  <c r="C51" i="19"/>
  <c r="C112" i="19"/>
  <c r="C97" i="19"/>
  <c r="C98" i="19" s="1"/>
  <c r="C50" i="19"/>
  <c r="C99" i="19"/>
  <c r="C116" i="19"/>
  <c r="C143" i="17"/>
  <c r="C141" i="18"/>
  <c r="C141" i="3"/>
  <c r="C141" i="17"/>
  <c r="C140" i="19"/>
  <c r="C143" i="3"/>
  <c r="C140" i="17"/>
  <c r="C140" i="18"/>
  <c r="C140" i="3"/>
  <c r="L9" i="10"/>
  <c r="L11" i="10" s="1"/>
  <c r="L12" i="10" s="1"/>
  <c r="C52" i="19"/>
  <c r="C162" i="19"/>
  <c r="D68" i="19"/>
  <c r="D64" i="19"/>
  <c r="D67" i="19"/>
  <c r="D63" i="19"/>
  <c r="D66" i="19"/>
  <c r="D62" i="19"/>
  <c r="D69" i="19"/>
  <c r="D65" i="19"/>
  <c r="D66" i="18"/>
  <c r="D62" i="18"/>
  <c r="D69" i="18"/>
  <c r="D65" i="18"/>
  <c r="C163" i="18"/>
  <c r="D68" i="18"/>
  <c r="D64" i="18"/>
  <c r="D67" i="18"/>
  <c r="D63" i="18"/>
  <c r="C98" i="18"/>
  <c r="C103" i="18" s="1"/>
  <c r="C165" i="18" s="1"/>
  <c r="C119" i="18"/>
  <c r="C132" i="18" s="1"/>
  <c r="C134" i="18" s="1"/>
  <c r="C166" i="18" s="1"/>
  <c r="L19" i="21" l="1"/>
  <c r="C144" i="18"/>
  <c r="C144" i="17"/>
  <c r="C144" i="3"/>
  <c r="C142" i="17"/>
  <c r="C142" i="18"/>
  <c r="C142" i="3"/>
  <c r="C103" i="19"/>
  <c r="C164" i="19" s="1"/>
  <c r="C119" i="19"/>
  <c r="C132" i="19" s="1"/>
  <c r="C134" i="19" s="1"/>
  <c r="C165" i="19" s="1"/>
  <c r="C142" i="19"/>
  <c r="C144" i="19" s="1"/>
  <c r="C166" i="19" s="1"/>
  <c r="L10" i="10"/>
  <c r="C53" i="19"/>
  <c r="C54" i="19" s="1"/>
  <c r="C88" i="19" s="1"/>
  <c r="D70" i="19"/>
  <c r="C89" i="19" s="1"/>
  <c r="D70" i="18"/>
  <c r="C89" i="18" s="1"/>
  <c r="C91" i="18" s="1"/>
  <c r="C164" i="18" s="1"/>
  <c r="C145" i="18" l="1"/>
  <c r="C167" i="18" s="1"/>
  <c r="C168" i="18" s="1"/>
  <c r="D151" i="18" s="1"/>
  <c r="C91" i="19"/>
  <c r="C163" i="19" s="1"/>
  <c r="C167" i="19" s="1"/>
  <c r="D150" i="19" l="1"/>
  <c r="D151" i="19" s="1"/>
  <c r="D155" i="19" s="1"/>
  <c r="D152" i="18"/>
  <c r="D154" i="18" s="1"/>
  <c r="D154" i="19" l="1"/>
  <c r="D153" i="19"/>
  <c r="D155" i="18"/>
  <c r="D156" i="18"/>
  <c r="D156" i="19" l="1"/>
  <c r="C168" i="19" s="1"/>
  <c r="C169" i="19" s="1"/>
  <c r="D157" i="18"/>
  <c r="C169" i="18" s="1"/>
  <c r="C170" i="18" s="1"/>
  <c r="C13" i="8" l="1"/>
  <c r="C14" i="8"/>
  <c r="E14" i="8" s="1"/>
  <c r="G14" i="8" s="1"/>
  <c r="C36" i="17"/>
  <c r="C153" i="17"/>
  <c r="C145" i="17"/>
  <c r="C126" i="17"/>
  <c r="C133" i="17" s="1"/>
  <c r="C81" i="17"/>
  <c r="C77" i="17"/>
  <c r="C70" i="17"/>
  <c r="C34" i="17"/>
  <c r="E13" i="8" l="1"/>
  <c r="G13" i="8" s="1"/>
  <c r="F105" i="8" s="1"/>
  <c r="H105" i="8" s="1"/>
  <c r="E28" i="8"/>
  <c r="C167" i="17"/>
  <c r="C40" i="17"/>
  <c r="C102" i="17"/>
  <c r="C112" i="17" l="1"/>
  <c r="C42" i="17"/>
  <c r="D63" i="17" s="1"/>
  <c r="C99" i="17"/>
  <c r="C76" i="17"/>
  <c r="C82" i="17" s="1"/>
  <c r="C90" i="17" s="1"/>
  <c r="C115" i="17"/>
  <c r="C50" i="17"/>
  <c r="C116" i="17"/>
  <c r="C97" i="17"/>
  <c r="C98" i="17" s="1"/>
  <c r="C114" i="17"/>
  <c r="C100" i="17"/>
  <c r="C101" i="17" s="1"/>
  <c r="C113" i="17"/>
  <c r="C51" i="17"/>
  <c r="D64" i="17"/>
  <c r="D69" i="17" l="1"/>
  <c r="C52" i="17"/>
  <c r="C53" i="17" s="1"/>
  <c r="C54" i="17" s="1"/>
  <c r="C88" i="17" s="1"/>
  <c r="D67" i="17"/>
  <c r="C119" i="17"/>
  <c r="C132" i="17" s="1"/>
  <c r="C134" i="17" s="1"/>
  <c r="C166" i="17" s="1"/>
  <c r="D68" i="17"/>
  <c r="D62" i="17"/>
  <c r="C163" i="17"/>
  <c r="D66" i="17"/>
  <c r="D65" i="17"/>
  <c r="C103" i="17"/>
  <c r="C165" i="17" s="1"/>
  <c r="D70" i="17" l="1"/>
  <c r="C89" i="17" s="1"/>
  <c r="C91" i="17" s="1"/>
  <c r="C164" i="17" s="1"/>
  <c r="C168" i="17" s="1"/>
  <c r="D151" i="17" s="1"/>
  <c r="D152" i="17" l="1"/>
  <c r="D155" i="17" s="1"/>
  <c r="D156" i="17" l="1"/>
  <c r="D154" i="17"/>
  <c r="D157" i="17" l="1"/>
  <c r="C169" i="17" s="1"/>
  <c r="C170" i="17" s="1"/>
  <c r="C12" i="8" l="1"/>
  <c r="E12" i="8" s="1"/>
  <c r="G12" i="8" s="1"/>
  <c r="C81" i="3"/>
  <c r="C77" i="3"/>
  <c r="C70" i="3" l="1"/>
  <c r="C34" i="3"/>
  <c r="C153" i="3" l="1"/>
  <c r="C31" i="8" l="1"/>
  <c r="C40" i="3" l="1"/>
  <c r="C51" i="3" s="1"/>
  <c r="C99" i="3" l="1"/>
  <c r="C76" i="3"/>
  <c r="C112" i="3"/>
  <c r="C97" i="3"/>
  <c r="C98" i="3" s="1"/>
  <c r="C50" i="3"/>
  <c r="C52" i="3" s="1"/>
  <c r="C115" i="3"/>
  <c r="C102" i="3"/>
  <c r="C114" i="3"/>
  <c r="C100" i="3"/>
  <c r="C113" i="3"/>
  <c r="C116" i="3"/>
  <c r="C42" i="3"/>
  <c r="C72" i="8"/>
  <c r="C53" i="3" l="1"/>
  <c r="C54" i="3" s="1"/>
  <c r="C119" i="3"/>
  <c r="C145" i="3" l="1"/>
  <c r="C61" i="8"/>
  <c r="C86" i="8"/>
  <c r="E87" i="8"/>
  <c r="C91" i="8" s="1"/>
  <c r="C167" i="3" l="1"/>
  <c r="C88" i="3" l="1"/>
  <c r="C82" i="3"/>
  <c r="C90" i="3" s="1"/>
  <c r="C101" i="3"/>
  <c r="C103" i="3" s="1"/>
  <c r="D67" i="3"/>
  <c r="D65" i="3"/>
  <c r="D63" i="3"/>
  <c r="D68" i="3"/>
  <c r="D66" i="3"/>
  <c r="C126" i="3"/>
  <c r="C133" i="3" s="1"/>
  <c r="D69" i="3"/>
  <c r="D62" i="3"/>
  <c r="C163" i="3"/>
  <c r="D64" i="3"/>
  <c r="G28" i="8" l="1"/>
  <c r="D70" i="3"/>
  <c r="C89" i="3" s="1"/>
  <c r="C91" i="3" s="1"/>
  <c r="C132" i="3"/>
  <c r="C165" i="3"/>
  <c r="E86" i="8" l="1"/>
  <c r="G86" i="8" s="1"/>
  <c r="C134" i="3"/>
  <c r="C166" i="3" s="1"/>
  <c r="C164" i="3"/>
  <c r="C168" i="3" s="1"/>
  <c r="D151" i="3" l="1"/>
  <c r="D152" i="3" l="1"/>
  <c r="D154" i="3" s="1"/>
  <c r="D156" i="3" l="1"/>
  <c r="D155" i="3"/>
  <c r="E38" i="8"/>
  <c r="G38" i="8" s="1"/>
  <c r="E58" i="8"/>
  <c r="D157" i="3" l="1"/>
  <c r="C169" i="3" s="1"/>
  <c r="C170" i="3" s="1"/>
  <c r="G58" i="8"/>
  <c r="E69" i="8"/>
  <c r="G69" i="8" s="1"/>
  <c r="E48" i="8"/>
  <c r="C11" i="8" l="1"/>
  <c r="E11" i="8" s="1"/>
  <c r="G11" i="8" s="1"/>
  <c r="G15" i="8" s="1"/>
  <c r="G18" i="8" s="1"/>
  <c r="G19" i="8" s="1"/>
  <c r="G48" i="8"/>
  <c r="E30" i="8" l="1"/>
  <c r="E60" i="8" s="1"/>
  <c r="E50" i="8" l="1"/>
  <c r="G50" i="8" s="1"/>
  <c r="G52" i="8" s="1"/>
  <c r="C100" i="8" s="1"/>
  <c r="F100" i="8" s="1"/>
  <c r="G30" i="8"/>
  <c r="G32" i="8" s="1"/>
  <c r="C98" i="8" s="1"/>
  <c r="F98" i="8" s="1"/>
  <c r="E91" i="8"/>
  <c r="G91" i="8" s="1"/>
  <c r="G92" i="8" s="1"/>
  <c r="C103" i="8" s="1"/>
  <c r="F103" i="8" s="1"/>
  <c r="G60" i="8"/>
  <c r="G62" i="8" s="1"/>
  <c r="C101" i="8" s="1"/>
  <c r="F101" i="8" s="1"/>
  <c r="E71" i="8"/>
  <c r="G71" i="8" s="1"/>
  <c r="G73" i="8" s="1"/>
  <c r="C102" i="8" s="1"/>
  <c r="F102" i="8" s="1"/>
  <c r="E40" i="8" l="1"/>
  <c r="G40" i="8" s="1"/>
  <c r="G42" i="8" s="1"/>
  <c r="C99" i="8" s="1"/>
  <c r="F99" i="8" s="1"/>
  <c r="F104" i="8" s="1"/>
  <c r="F106" i="8" l="1"/>
  <c r="F107" i="8" s="1"/>
  <c r="H104" i="8"/>
  <c r="H106" i="8" s="1"/>
</calcChain>
</file>

<file path=xl/sharedStrings.xml><?xml version="1.0" encoding="utf-8"?>
<sst xmlns="http://schemas.openxmlformats.org/spreadsheetml/2006/main" count="1316" uniqueCount="377">
  <si>
    <t>Adicional Noturno</t>
  </si>
  <si>
    <t>Total</t>
  </si>
  <si>
    <t>SEBRAE</t>
  </si>
  <si>
    <t>INCRA</t>
  </si>
  <si>
    <t>FGTS</t>
  </si>
  <si>
    <t>TOTAL</t>
  </si>
  <si>
    <t>Insumos Diversos</t>
  </si>
  <si>
    <t>Custos Indiretos, Tributos e Lucro</t>
  </si>
  <si>
    <t>Custos Indiretos</t>
  </si>
  <si>
    <t>Tributos</t>
  </si>
  <si>
    <t>Lucro</t>
  </si>
  <si>
    <t>Descrição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</si>
  <si>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</si>
  <si>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</si>
  <si>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</si>
  <si>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</si>
  <si>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</si>
  <si>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</si>
  <si>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</si>
  <si>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</si>
  <si>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</si>
  <si>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</si>
  <si>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E</t>
  </si>
  <si>
    <t>Adicional de Hora Noturna Reduzida</t>
  </si>
  <si>
    <t>F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</si>
  <si>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</si>
  <si>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</si>
  <si>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</si>
  <si>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</si>
  <si>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</si>
  <si>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</si>
  <si>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</si>
  <si>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</si>
  <si>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</si>
  <si>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</si>
  <si>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</si>
  <si>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</si>
  <si>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</si>
  <si>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SESC ou SESI</t>
  </si>
  <si>
    <t>SENAI - SENAC</t>
  </si>
  <si>
    <t>H</t>
  </si>
  <si>
    <t xml:space="preserve">Total </t>
  </si>
  <si>
    <t>Submódulo 2.3 - Benefícios Mensais e Diários.</t>
  </si>
  <si>
    <t>2.3</t>
  </si>
  <si>
    <t>Benefícios Mensais e Diários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</si>
  <si>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</si>
  <si>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</si>
  <si>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</si>
  <si>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</si>
  <si>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</si>
  <si>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</si>
  <si>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</si>
  <si>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</si>
  <si>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</si>
  <si>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</si>
  <si>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</si>
  <si>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4.1</t>
  </si>
  <si>
    <t>Ausências Legais</t>
  </si>
  <si>
    <t>Submódulo 4.2 - Intrajornada</t>
  </si>
  <si>
    <t>4.2</t>
  </si>
  <si>
    <t>Intrajornada</t>
  </si>
  <si>
    <t>Quadro-Resumo do Módulo 4 - Custo de Reposição do Profissional Ausente</t>
  </si>
  <si>
    <t>Custo de Reposição do Profissional Ausente</t>
  </si>
  <si>
    <t>Módulo 5 - Insumos Diversos</t>
  </si>
  <si>
    <t>Uniformes</t>
  </si>
  <si>
    <t>Materiais</t>
  </si>
  <si>
    <t>Equipamentos</t>
  </si>
  <si>
    <t>Módulo 6 - Custos Indiretos, Tributos e Lucro</t>
  </si>
  <si>
    <t>2. QUADRO-RESUMO DO CUSTO POR EMPREGADO</t>
  </si>
  <si>
    <t>Mão de obra vinculada à execução contratual (valor por empregado)</t>
  </si>
  <si>
    <t>Módulo 6 – Custos Indiretos, Tributos e Lucro</t>
  </si>
  <si>
    <t xml:space="preserve">Valor Total por Empregado </t>
  </si>
  <si>
    <t>PLANILHA DE CUSTOS E FORMAÇÃO DE PREÇOS</t>
  </si>
  <si>
    <t>MODELO PARA A CONSOLIDAÇÃO E APRESENTAÇÃO DE PROPOSTAS</t>
  </si>
  <si>
    <t>Intervalo para repouso e alimentação</t>
  </si>
  <si>
    <t>AUX. DE LIMPEZA</t>
  </si>
  <si>
    <t>Discriminação dos serviços</t>
  </si>
  <si>
    <t xml:space="preserve">Data da apresentação da proposta </t>
  </si>
  <si>
    <t>Municipio/UF</t>
  </si>
  <si>
    <t>Ano do acordo,  Convenção ou Dissidio Coletivo</t>
  </si>
  <si>
    <t>Numero de meses de execução contratual</t>
  </si>
  <si>
    <t>Identificação dos serviços</t>
  </si>
  <si>
    <t>Tipo de serviço</t>
  </si>
  <si>
    <t>Unidade de medida</t>
  </si>
  <si>
    <t>Mão de obra</t>
  </si>
  <si>
    <t>Dados para composição dos custos referente a mão de obra</t>
  </si>
  <si>
    <t>Classificação Brasileira de Ocupação (CBO)</t>
  </si>
  <si>
    <t>Salário normativo da categoria profissional</t>
  </si>
  <si>
    <t>Categoria profissional</t>
  </si>
  <si>
    <t>Data base da categoria</t>
  </si>
  <si>
    <t>Valor proposto por empregado</t>
  </si>
  <si>
    <t>Qtde de empregados por posto</t>
  </si>
  <si>
    <t>Valor proposto por posto</t>
  </si>
  <si>
    <t>Qtde</t>
  </si>
  <si>
    <t>Valor total do serviço</t>
  </si>
  <si>
    <t>(A)</t>
  </si>
  <si>
    <t>(B)</t>
  </si>
  <si>
    <t>(C)</t>
  </si>
  <si>
    <t>(D) = (B x C)</t>
  </si>
  <si>
    <t>de postos</t>
  </si>
  <si>
    <t>(F) = (D x E)</t>
  </si>
  <si>
    <t>(E)</t>
  </si>
  <si>
    <t>I</t>
  </si>
  <si>
    <t>Serviço 1 (AUX. DE LIMPEZA)</t>
  </si>
  <si>
    <t>II</t>
  </si>
  <si>
    <t>III</t>
  </si>
  <si>
    <t>VALOR MENSAL DOS SERVIÇOS (I + II + III + ...)</t>
  </si>
  <si>
    <t>Valor Global da Proposta</t>
  </si>
  <si>
    <t xml:space="preserve">A </t>
  </si>
  <si>
    <t>Valor mensal do serviço</t>
  </si>
  <si>
    <t>Valor global da proposta</t>
  </si>
  <si>
    <t>ANEXO III-F – Complemento dos serviços de limpeza e conservação</t>
  </si>
  <si>
    <t>I - PREÇO MENSAL UNITÁRIO POR M²</t>
  </si>
  <si>
    <t>ÁREA INTERNA</t>
  </si>
  <si>
    <t>MÃO DE OBRA</t>
  </si>
  <si>
    <t>(1X2)</t>
  </si>
  <si>
    <t>PRODUTIVIDADE</t>
  </si>
  <si>
    <t>PREÇO HOMEM-MÊS</t>
  </si>
  <si>
    <t>SUBTOTAL</t>
  </si>
  <si>
    <t>(1/M²)</t>
  </si>
  <si>
    <t>(R$)</t>
  </si>
  <si>
    <t>(R$/M²</t>
  </si>
  <si>
    <t>SERVENTE</t>
  </si>
  <si>
    <t>ÁREA INTERNA- BANHEIROS</t>
  </si>
  <si>
    <t>ÁREA EXTERNA</t>
  </si>
  <si>
    <t>JORNADA DE TRABALHO NO MÊS (HORAS)</t>
  </si>
  <si>
    <t>(4X5)</t>
  </si>
  <si>
    <t>=(1x2x3)</t>
  </si>
  <si>
    <t>PREÇO HOMEM-MÊS (R$)</t>
  </si>
  <si>
    <t>SUBTOTAL (R$/M²)</t>
  </si>
  <si>
    <t>II - VALOR MENSAL DOS SERVIÇOS</t>
  </si>
  <si>
    <t>TIPO DE ÁREA</t>
  </si>
  <si>
    <t>PREÇO MENSAL UNITÁRIO</t>
  </si>
  <si>
    <t>ÁREA</t>
  </si>
  <si>
    <t>(R$/ M²)</t>
  </si>
  <si>
    <t>(M²)</t>
  </si>
  <si>
    <t>Área Interna</t>
  </si>
  <si>
    <t>Área Interna- Banheiros</t>
  </si>
  <si>
    <t>Área Externa</t>
  </si>
  <si>
    <t>TOTAL MENSAL</t>
  </si>
  <si>
    <t>TOTAL GLOBAL</t>
  </si>
  <si>
    <t>MESES</t>
  </si>
  <si>
    <t>Quadro-resumo – VALOR MENSAL DOS SERVIÇOS</t>
  </si>
  <si>
    <t>5143-20</t>
  </si>
  <si>
    <t>5143-05</t>
  </si>
  <si>
    <t xml:space="preserve">Nº Processo: </t>
  </si>
  <si>
    <t xml:space="preserve">Licitação Nº: </t>
  </si>
  <si>
    <t>Valor unitário</t>
  </si>
  <si>
    <r>
      <t>ESQUADRIA EXTERNA</t>
    </r>
    <r>
      <rPr>
        <sz val="12"/>
        <rFont val="Times New Roman"/>
        <family val="1"/>
      </rPr>
      <t xml:space="preserve"> - FACE INTERNA E EXTERNA</t>
    </r>
  </si>
  <si>
    <t>Esquadria externa- Face interna e externa</t>
  </si>
  <si>
    <t xml:space="preserve">TOTAL MENSAL </t>
  </si>
  <si>
    <t>LIDER</t>
  </si>
  <si>
    <t>JARDINEIRO</t>
  </si>
  <si>
    <t>Serviço 3 (JARDINEIRO)</t>
  </si>
  <si>
    <t>Preço Unitário</t>
  </si>
  <si>
    <t>TOTAL POR FUNCIONÁRIO</t>
  </si>
  <si>
    <t>Valor total</t>
  </si>
  <si>
    <t>Oleo para roçadeira</t>
  </si>
  <si>
    <t>Herbicida para poda quimica</t>
  </si>
  <si>
    <t>Tesoura de Jardinagem</t>
  </si>
  <si>
    <t>Serviço 2 (AUX DE LIMPEZA INSALUBRIDADE)</t>
  </si>
  <si>
    <t>AUX DE LIMPEZA- INSALUBRE</t>
  </si>
  <si>
    <t>ÁREA INTERNA- ESPAÇOS LIVRES</t>
  </si>
  <si>
    <t>ÁREA EXTERNA- PASSEIOS E ARRUAMENTOS</t>
  </si>
  <si>
    <t>Área Externa- passeios e arruamentos</t>
  </si>
  <si>
    <t>Área Interna- Livres</t>
  </si>
  <si>
    <t>Submódulo 4.1 - Substitutos nas ausências legais</t>
  </si>
  <si>
    <t>Trimestral</t>
  </si>
  <si>
    <t>Substituto nas ausências legais -Férias</t>
  </si>
  <si>
    <t>Substituto nas ausências legais -Licença-Paternidade</t>
  </si>
  <si>
    <t>Substituto nas ausências legais -Ausência por acidente de trabalho</t>
  </si>
  <si>
    <t>Substituto nas ausências legais -Outros (especificar)</t>
  </si>
  <si>
    <t>REGISTRO-SP</t>
  </si>
  <si>
    <t>Sindicato</t>
  </si>
  <si>
    <t>Tipo de Serviço</t>
  </si>
  <si>
    <t>Outras informações</t>
  </si>
  <si>
    <t>SEGUNDA A SÁBADO</t>
  </si>
  <si>
    <t>Total da Remuneração - Base de cálculo para encargos trabalhistas</t>
  </si>
  <si>
    <t>Adicional de Férias</t>
  </si>
  <si>
    <t>Subtotal</t>
  </si>
  <si>
    <t>Incidência do Submódulo 2.2 sobre o Submódulo 2.1</t>
  </si>
  <si>
    <t>Substituto nas ausências Legais - Ausência por doença</t>
  </si>
  <si>
    <t>Substituto nas ausências legais - Ausência por faltas legais</t>
  </si>
  <si>
    <t>LÍDER</t>
  </si>
  <si>
    <t>Limpador multiuso (para limpeza de móveis e equipamentos em geral)</t>
  </si>
  <si>
    <t>Metro</t>
  </si>
  <si>
    <t>Adubo químico</t>
  </si>
  <si>
    <t>Gasolina comum para roçadeira</t>
  </si>
  <si>
    <t>Fio de Nylon para roçadeira</t>
  </si>
  <si>
    <t>Mensal</t>
  </si>
  <si>
    <t>Reposição Estimado</t>
  </si>
  <si>
    <t>Saco 50 kg</t>
  </si>
  <si>
    <t>Adubo Orgânico (esterco puro orgânico)</t>
  </si>
  <si>
    <t>Saco 25 kg</t>
  </si>
  <si>
    <t>Litros</t>
  </si>
  <si>
    <t>Pesticida para formigas (conforme legislação e normas vigentes)</t>
  </si>
  <si>
    <t>Unidade</t>
  </si>
  <si>
    <t>Enxada com cabo</t>
  </si>
  <si>
    <t>Enxadão com cabo</t>
  </si>
  <si>
    <t>Foice com cabo</t>
  </si>
  <si>
    <t>Pá de bico com cabo</t>
  </si>
  <si>
    <t>Pá Cortadeira vanga quadrada</t>
  </si>
  <si>
    <t>Rastelo</t>
  </si>
  <si>
    <t>Água sanitária</t>
  </si>
  <si>
    <t>Qtd Estimada</t>
  </si>
  <si>
    <t>Desentupidor de pia profissional</t>
  </si>
  <si>
    <t>Pá para lixo</t>
  </si>
  <si>
    <t>Item</t>
  </si>
  <si>
    <t>Frasco de 500 ml</t>
  </si>
  <si>
    <t>TOTAL MENSAL LIMPEZA</t>
  </si>
  <si>
    <t>TOTAL MENSAL JARDINAGEM</t>
  </si>
  <si>
    <t>Cloro líquido Concentrado 7% a 9%</t>
  </si>
  <si>
    <t>Qtd
Estimada</t>
  </si>
  <si>
    <t>Semestral</t>
  </si>
  <si>
    <t>Baldes plásticos tamanho médio reforçado</t>
  </si>
  <si>
    <t>Bomba costal para aplicação de herbicidas com capacidade para no mínimo 20 L</t>
  </si>
  <si>
    <t>Galão 5 Litros</t>
  </si>
  <si>
    <t>Espanador de teto</t>
  </si>
  <si>
    <r>
      <rPr>
        <b/>
        <sz val="10"/>
        <color rgb="FF131515"/>
        <rFont val="Calibri"/>
        <family val="2"/>
        <scheme val="minor"/>
      </rPr>
      <t>Item</t>
    </r>
  </si>
  <si>
    <r>
      <rPr>
        <b/>
        <sz val="10"/>
        <color rgb="FF2A2A2A"/>
        <rFont val="Calibri"/>
        <family val="2"/>
        <scheme val="minor"/>
      </rPr>
      <t xml:space="preserve">Unidade </t>
    </r>
    <r>
      <rPr>
        <b/>
        <sz val="10"/>
        <color rgb="FF131515"/>
        <rFont val="Calibri"/>
        <family val="2"/>
        <scheme val="minor"/>
      </rPr>
      <t>de medida</t>
    </r>
  </si>
  <si>
    <r>
      <rPr>
        <b/>
        <sz val="10"/>
        <color rgb="FF131515"/>
        <rFont val="Calibri"/>
        <family val="2"/>
        <scheme val="minor"/>
      </rPr>
      <t xml:space="preserve">Reposição
</t>
    </r>
    <r>
      <rPr>
        <b/>
        <sz val="10"/>
        <color rgb="FF2A2A2A"/>
        <rFont val="Calibri"/>
        <family val="2"/>
        <scheme val="minor"/>
      </rPr>
      <t>Estimado</t>
    </r>
  </si>
  <si>
    <r>
      <rPr>
        <sz val="10"/>
        <color rgb="FF2A2A2A"/>
        <rFont val="Calibri"/>
        <family val="2"/>
        <scheme val="minor"/>
      </rPr>
      <t xml:space="preserve">Papel </t>
    </r>
    <r>
      <rPr>
        <sz val="10"/>
        <color rgb="FF131515"/>
        <rFont val="Calibri"/>
        <family val="2"/>
        <scheme val="minor"/>
      </rPr>
      <t>higiêni</t>
    </r>
    <r>
      <rPr>
        <sz val="10"/>
        <color rgb="FF3F3F3F"/>
        <rFont val="Calibri"/>
        <family val="2"/>
        <scheme val="minor"/>
      </rPr>
      <t xml:space="preserve">co </t>
    </r>
    <r>
      <rPr>
        <sz val="10"/>
        <color rgb="FF2A2A2A"/>
        <rFont val="Calibri"/>
        <family val="2"/>
        <scheme val="minor"/>
      </rPr>
      <t xml:space="preserve">300 metros branco </t>
    </r>
    <r>
      <rPr>
        <sz val="10"/>
        <color rgb="FF3F3F3F"/>
        <rFont val="Calibri"/>
        <family val="2"/>
        <scheme val="minor"/>
      </rPr>
      <t xml:space="preserve">e </t>
    </r>
    <r>
      <rPr>
        <sz val="10"/>
        <color rgb="FF2A2A2A"/>
        <rFont val="Calibri"/>
        <family val="2"/>
        <scheme val="minor"/>
      </rPr>
      <t xml:space="preserve">boa </t>
    </r>
    <r>
      <rPr>
        <sz val="10"/>
        <color rgb="FF131515"/>
        <rFont val="Calibri"/>
        <family val="2"/>
        <scheme val="minor"/>
      </rPr>
      <t>qualidad</t>
    </r>
    <r>
      <rPr>
        <sz val="10"/>
        <color rgb="FF3F3F3F"/>
        <rFont val="Calibri"/>
        <family val="2"/>
        <scheme val="minor"/>
      </rPr>
      <t>e</t>
    </r>
  </si>
  <si>
    <r>
      <rPr>
        <sz val="10"/>
        <color rgb="FF2A2A2A"/>
        <rFont val="Calibri"/>
        <family val="2"/>
        <scheme val="minor"/>
      </rPr>
      <t xml:space="preserve">Rolo </t>
    </r>
    <r>
      <rPr>
        <sz val="10"/>
        <color rgb="FF3F3F3F"/>
        <rFont val="Calibri"/>
        <family val="2"/>
        <scheme val="minor"/>
      </rPr>
      <t xml:space="preserve">300 </t>
    </r>
    <r>
      <rPr>
        <sz val="10"/>
        <color rgb="FF2A2A2A"/>
        <rFont val="Calibri"/>
        <family val="2"/>
        <scheme val="minor"/>
      </rPr>
      <t>mtrs</t>
    </r>
  </si>
  <si>
    <r>
      <rPr>
        <sz val="10"/>
        <color rgb="FF2A2A2A"/>
        <rFont val="Calibri"/>
        <family val="2"/>
        <scheme val="minor"/>
      </rPr>
      <t xml:space="preserve">Papel </t>
    </r>
    <r>
      <rPr>
        <sz val="10"/>
        <color rgb="FF131515"/>
        <rFont val="Calibri"/>
        <family val="2"/>
        <scheme val="minor"/>
      </rPr>
      <t xml:space="preserve">Toalha </t>
    </r>
    <r>
      <rPr>
        <sz val="10"/>
        <color rgb="FF2A2A2A"/>
        <rFont val="Calibri"/>
        <family val="2"/>
        <scheme val="minor"/>
      </rPr>
      <t xml:space="preserve">Bobina Auto </t>
    </r>
    <r>
      <rPr>
        <sz val="10"/>
        <color rgb="FF3F3F3F"/>
        <rFont val="Calibri"/>
        <family val="2"/>
        <scheme val="minor"/>
      </rPr>
      <t>Cor</t>
    </r>
    <r>
      <rPr>
        <sz val="10"/>
        <color rgb="FF131515"/>
        <rFont val="Calibri"/>
        <family val="2"/>
        <scheme val="minor"/>
      </rPr>
      <t xml:space="preserve">te </t>
    </r>
    <r>
      <rPr>
        <sz val="10"/>
        <color rgb="FF2A2A2A"/>
        <rFont val="Calibri"/>
        <family val="2"/>
        <scheme val="minor"/>
      </rPr>
      <t xml:space="preserve">20cm x </t>
    </r>
    <r>
      <rPr>
        <sz val="10"/>
        <color rgb="FF3F3F3F"/>
        <rFont val="Calibri"/>
        <family val="2"/>
        <scheme val="minor"/>
      </rPr>
      <t>2</t>
    </r>
    <r>
      <rPr>
        <sz val="10"/>
        <color rgb="FF131515"/>
        <rFont val="Calibri"/>
        <family val="2"/>
        <scheme val="minor"/>
      </rPr>
      <t xml:space="preserve">00m </t>
    </r>
    <r>
      <rPr>
        <sz val="10"/>
        <color rgb="FF3F3F3F"/>
        <rFont val="Calibri"/>
        <family val="2"/>
        <scheme val="minor"/>
      </rPr>
      <t>(gra</t>
    </r>
    <r>
      <rPr>
        <sz val="10"/>
        <color rgb="FF131515"/>
        <rFont val="Calibri"/>
        <family val="2"/>
        <scheme val="minor"/>
      </rPr>
      <t xml:space="preserve">matura </t>
    </r>
    <r>
      <rPr>
        <sz val="10"/>
        <color rgb="FF2A2A2A"/>
        <rFont val="Calibri"/>
        <family val="2"/>
        <scheme val="minor"/>
      </rPr>
      <t>mínima 28)</t>
    </r>
  </si>
  <si>
    <r>
      <rPr>
        <sz val="10"/>
        <color rgb="FF2A2A2A"/>
        <rFont val="Calibri"/>
        <family val="2"/>
        <scheme val="minor"/>
      </rPr>
      <t xml:space="preserve">Rolo </t>
    </r>
    <r>
      <rPr>
        <sz val="10"/>
        <color rgb="FF3F3F3F"/>
        <rFont val="Calibri"/>
        <family val="2"/>
        <scheme val="minor"/>
      </rPr>
      <t>20</t>
    </r>
    <r>
      <rPr>
        <sz val="10"/>
        <color rgb="FF131515"/>
        <rFont val="Calibri"/>
        <family val="2"/>
        <scheme val="minor"/>
      </rPr>
      <t xml:space="preserve">0 </t>
    </r>
    <r>
      <rPr>
        <sz val="10"/>
        <color rgb="FF2A2A2A"/>
        <rFont val="Calibri"/>
        <family val="2"/>
        <scheme val="minor"/>
      </rPr>
      <t>mtrs</t>
    </r>
  </si>
  <si>
    <r>
      <rPr>
        <sz val="10"/>
        <color rgb="FF131515"/>
        <rFont val="Calibri"/>
        <family val="2"/>
        <scheme val="minor"/>
      </rPr>
      <t>Pap</t>
    </r>
    <r>
      <rPr>
        <sz val="10"/>
        <color rgb="FF3F3F3F"/>
        <rFont val="Calibri"/>
        <family val="2"/>
        <scheme val="minor"/>
      </rPr>
      <t>e</t>
    </r>
    <r>
      <rPr>
        <sz val="10"/>
        <color rgb="FF131515"/>
        <rFont val="Calibri"/>
        <family val="2"/>
        <scheme val="minor"/>
      </rPr>
      <t xml:space="preserve">l toalha </t>
    </r>
    <r>
      <rPr>
        <sz val="10"/>
        <color rgb="FF2A2A2A"/>
        <rFont val="Calibri"/>
        <family val="2"/>
        <scheme val="minor"/>
      </rPr>
      <t xml:space="preserve">interfolha  </t>
    </r>
    <r>
      <rPr>
        <sz val="10"/>
        <color rgb="FF131515"/>
        <rFont val="Calibri"/>
        <family val="2"/>
        <scheme val="minor"/>
      </rPr>
      <t>pac</t>
    </r>
    <r>
      <rPr>
        <sz val="10"/>
        <color rgb="FF3F3F3F"/>
        <rFont val="Calibri"/>
        <family val="2"/>
        <scheme val="minor"/>
      </rPr>
      <t>o</t>
    </r>
    <r>
      <rPr>
        <sz val="10"/>
        <color rgb="FF131515"/>
        <rFont val="Calibri"/>
        <family val="2"/>
        <scheme val="minor"/>
      </rPr>
      <t>t</t>
    </r>
    <r>
      <rPr>
        <sz val="10"/>
        <color rgb="FF3F3F3F"/>
        <rFont val="Calibri"/>
        <family val="2"/>
        <scheme val="minor"/>
      </rPr>
      <t xml:space="preserve">e </t>
    </r>
    <r>
      <rPr>
        <sz val="10"/>
        <color rgb="FF2A2A2A"/>
        <rFont val="Calibri"/>
        <family val="2"/>
        <scheme val="minor"/>
      </rPr>
      <t xml:space="preserve">com  </t>
    </r>
    <r>
      <rPr>
        <sz val="10"/>
        <rFont val="Calibri"/>
        <family val="2"/>
        <scheme val="minor"/>
      </rPr>
      <t>1</t>
    </r>
    <r>
      <rPr>
        <sz val="10"/>
        <color rgb="FF2A2A2A"/>
        <rFont val="Calibri"/>
        <family val="2"/>
        <scheme val="minor"/>
      </rPr>
      <t>000 folhas</t>
    </r>
  </si>
  <si>
    <r>
      <rPr>
        <sz val="10"/>
        <color rgb="FF2A2A2A"/>
        <rFont val="Calibri"/>
        <family val="2"/>
        <scheme val="minor"/>
      </rPr>
      <t>Pct c</t>
    </r>
    <r>
      <rPr>
        <sz val="10"/>
        <color rgb="FF5D5D5D"/>
        <rFont val="Calibri"/>
        <family val="2"/>
        <scheme val="minor"/>
      </rPr>
      <t xml:space="preserve">/ </t>
    </r>
    <r>
      <rPr>
        <sz val="10"/>
        <color rgb="FF2A2A2A"/>
        <rFont val="Calibri"/>
        <family val="2"/>
        <scheme val="minor"/>
      </rPr>
      <t>1000 unidades</t>
    </r>
  </si>
  <si>
    <r>
      <rPr>
        <sz val="10"/>
        <color rgb="FF3F3F3F"/>
        <rFont val="Calibri"/>
        <family val="2"/>
        <scheme val="minor"/>
      </rPr>
      <t>Sabo</t>
    </r>
    <r>
      <rPr>
        <sz val="10"/>
        <color rgb="FF131515"/>
        <rFont val="Calibri"/>
        <family val="2"/>
        <scheme val="minor"/>
      </rPr>
      <t>net</t>
    </r>
    <r>
      <rPr>
        <sz val="10"/>
        <color rgb="FF3F3F3F"/>
        <rFont val="Calibri"/>
        <family val="2"/>
        <scheme val="minor"/>
      </rPr>
      <t xml:space="preserve">e </t>
    </r>
    <r>
      <rPr>
        <sz val="10"/>
        <rFont val="Calibri"/>
        <family val="2"/>
        <scheme val="minor"/>
      </rPr>
      <t>li</t>
    </r>
    <r>
      <rPr>
        <sz val="10"/>
        <color rgb="FF2A2A2A"/>
        <rFont val="Calibri"/>
        <family val="2"/>
        <scheme val="minor"/>
      </rPr>
      <t>quido</t>
    </r>
  </si>
  <si>
    <r>
      <rPr>
        <sz val="10"/>
        <color rgb="FF2A2A2A"/>
        <rFont val="Calibri"/>
        <family val="2"/>
        <scheme val="minor"/>
      </rPr>
      <t>Ga</t>
    </r>
    <r>
      <rPr>
        <sz val="10"/>
        <rFont val="Calibri"/>
        <family val="2"/>
        <scheme val="minor"/>
      </rPr>
      <t>l</t>
    </r>
    <r>
      <rPr>
        <sz val="10"/>
        <color rgb="FF3F3F3F"/>
        <rFont val="Calibri"/>
        <family val="2"/>
        <scheme val="minor"/>
      </rPr>
      <t xml:space="preserve">ão </t>
    </r>
    <r>
      <rPr>
        <sz val="10"/>
        <color rgb="FF2A2A2A"/>
        <rFont val="Calibri"/>
        <family val="2"/>
        <scheme val="minor"/>
      </rPr>
      <t xml:space="preserve">5 </t>
    </r>
    <r>
      <rPr>
        <sz val="10"/>
        <color rgb="FF131515"/>
        <rFont val="Calibri"/>
        <family val="2"/>
        <scheme val="minor"/>
      </rPr>
      <t>L</t>
    </r>
    <r>
      <rPr>
        <sz val="10"/>
        <color rgb="FF3F3F3F"/>
        <rFont val="Calibri"/>
        <family val="2"/>
        <scheme val="minor"/>
      </rPr>
      <t>itros</t>
    </r>
  </si>
  <si>
    <r>
      <rPr>
        <sz val="10"/>
        <color rgb="FF2A2A2A"/>
        <rFont val="Calibri"/>
        <family val="2"/>
        <scheme val="minor"/>
      </rPr>
      <t>Dispenser  P</t>
    </r>
    <r>
      <rPr>
        <sz val="10"/>
        <color rgb="FF5D5D5D"/>
        <rFont val="Calibri"/>
        <family val="2"/>
        <scheme val="minor"/>
      </rPr>
      <t xml:space="preserve">/ </t>
    </r>
    <r>
      <rPr>
        <sz val="10"/>
        <color rgb="FF131515"/>
        <rFont val="Calibri"/>
        <family val="2"/>
        <scheme val="minor"/>
      </rPr>
      <t>Pap</t>
    </r>
    <r>
      <rPr>
        <sz val="10"/>
        <color rgb="FF3F3F3F"/>
        <rFont val="Calibri"/>
        <family val="2"/>
        <scheme val="minor"/>
      </rPr>
      <t>e</t>
    </r>
    <r>
      <rPr>
        <sz val="10"/>
        <color rgb="FF131515"/>
        <rFont val="Calibri"/>
        <family val="2"/>
        <scheme val="minor"/>
      </rPr>
      <t xml:space="preserve">l </t>
    </r>
    <r>
      <rPr>
        <sz val="10"/>
        <color rgb="FF2A2A2A"/>
        <rFont val="Calibri"/>
        <family val="2"/>
        <scheme val="minor"/>
      </rPr>
      <t xml:space="preserve">Higiênico Tipo </t>
    </r>
    <r>
      <rPr>
        <sz val="10"/>
        <color rgb="FF131515"/>
        <rFont val="Calibri"/>
        <family val="2"/>
        <scheme val="minor"/>
      </rPr>
      <t>Rolã</t>
    </r>
    <r>
      <rPr>
        <sz val="10"/>
        <color rgb="FF3F3F3F"/>
        <rFont val="Calibri"/>
        <family val="2"/>
        <scheme val="minor"/>
      </rPr>
      <t>o</t>
    </r>
  </si>
  <si>
    <r>
      <rPr>
        <sz val="10"/>
        <color rgb="FF2A2A2A"/>
        <rFont val="Calibri"/>
        <family val="2"/>
        <scheme val="minor"/>
      </rPr>
      <t>Unidade</t>
    </r>
  </si>
  <si>
    <r>
      <rPr>
        <sz val="10"/>
        <color rgb="FF2A2A2A"/>
        <rFont val="Calibri"/>
        <family val="2"/>
        <scheme val="minor"/>
      </rPr>
      <t xml:space="preserve">Dispenser  Para Papel Toalha Bobina </t>
    </r>
    <r>
      <rPr>
        <sz val="10"/>
        <color rgb="FF3F3F3F"/>
        <rFont val="Calibri"/>
        <family val="2"/>
        <scheme val="minor"/>
      </rPr>
      <t>A</t>
    </r>
    <r>
      <rPr>
        <sz val="10"/>
        <color rgb="FF131515"/>
        <rFont val="Calibri"/>
        <family val="2"/>
        <scheme val="minor"/>
      </rPr>
      <t>u</t>
    </r>
    <r>
      <rPr>
        <sz val="10"/>
        <color rgb="FF3F3F3F"/>
        <rFont val="Calibri"/>
        <family val="2"/>
        <scheme val="minor"/>
      </rPr>
      <t>tocort</t>
    </r>
    <r>
      <rPr>
        <sz val="10"/>
        <color rgb="FF2A2A2A"/>
        <rFont val="Calibri"/>
        <family val="2"/>
        <scheme val="minor"/>
      </rPr>
      <t>e Alavanca</t>
    </r>
  </si>
  <si>
    <r>
      <rPr>
        <sz val="10"/>
        <color rgb="FF3F3F3F"/>
        <rFont val="Calibri"/>
        <family val="2"/>
        <scheme val="minor"/>
      </rPr>
      <t>Unidade</t>
    </r>
  </si>
  <si>
    <r>
      <rPr>
        <sz val="10"/>
        <color rgb="FF2A2A2A"/>
        <rFont val="Calibri"/>
        <family val="2"/>
        <scheme val="minor"/>
      </rPr>
      <t xml:space="preserve">Dispenser de </t>
    </r>
    <r>
      <rPr>
        <sz val="10"/>
        <color rgb="FF3F3F3F"/>
        <rFont val="Calibri"/>
        <family val="2"/>
        <scheme val="minor"/>
      </rPr>
      <t>sabonete l</t>
    </r>
    <r>
      <rPr>
        <sz val="10"/>
        <color rgb="FF131515"/>
        <rFont val="Calibri"/>
        <family val="2"/>
        <scheme val="minor"/>
      </rPr>
      <t xml:space="preserve">iquido </t>
    </r>
    <r>
      <rPr>
        <sz val="10"/>
        <color rgb="FF2A2A2A"/>
        <rFont val="Calibri"/>
        <family val="2"/>
        <scheme val="minor"/>
      </rPr>
      <t>de parede</t>
    </r>
  </si>
  <si>
    <r>
      <rPr>
        <sz val="10"/>
        <color rgb="FF131515"/>
        <rFont val="Calibri"/>
        <family val="2"/>
        <scheme val="minor"/>
      </rPr>
      <t>Tapet</t>
    </r>
    <r>
      <rPr>
        <sz val="10"/>
        <color rgb="FF3F3F3F"/>
        <rFont val="Calibri"/>
        <family val="2"/>
        <scheme val="minor"/>
      </rPr>
      <t>e ca</t>
    </r>
    <r>
      <rPr>
        <sz val="10"/>
        <color rgb="FF131515"/>
        <rFont val="Calibri"/>
        <family val="2"/>
        <scheme val="minor"/>
      </rPr>
      <t>pa</t>
    </r>
    <r>
      <rPr>
        <sz val="10"/>
        <color rgb="FF3F3F3F"/>
        <rFont val="Calibri"/>
        <family val="2"/>
        <scheme val="minor"/>
      </rPr>
      <t>c</t>
    </r>
    <r>
      <rPr>
        <sz val="10"/>
        <color rgb="FF131515"/>
        <rFont val="Calibri"/>
        <family val="2"/>
        <scheme val="minor"/>
      </rPr>
      <t xml:space="preserve">ho </t>
    </r>
    <r>
      <rPr>
        <sz val="10"/>
        <color rgb="FF2A2A2A"/>
        <rFont val="Calibri"/>
        <family val="2"/>
        <scheme val="minor"/>
      </rPr>
      <t>(tamanho aprox 75cm x 45cm)</t>
    </r>
  </si>
  <si>
    <r>
      <rPr>
        <sz val="10"/>
        <color rgb="FF3F3F3F"/>
        <rFont val="Calibri"/>
        <family val="2"/>
        <scheme val="minor"/>
      </rPr>
      <t>Un</t>
    </r>
    <r>
      <rPr>
        <sz val="10"/>
        <color rgb="FF131515"/>
        <rFont val="Calibri"/>
        <family val="2"/>
        <scheme val="minor"/>
      </rPr>
      <t>id</t>
    </r>
    <r>
      <rPr>
        <sz val="10"/>
        <color rgb="FF3F3F3F"/>
        <rFont val="Calibri"/>
        <family val="2"/>
        <scheme val="minor"/>
      </rPr>
      <t>ade</t>
    </r>
  </si>
  <si>
    <r>
      <rPr>
        <sz val="10"/>
        <color rgb="FF131515"/>
        <rFont val="Calibri"/>
        <family val="2"/>
        <scheme val="minor"/>
      </rPr>
      <t>Lix</t>
    </r>
    <r>
      <rPr>
        <sz val="10"/>
        <color rgb="FF3F3F3F"/>
        <rFont val="Calibri"/>
        <family val="2"/>
        <scheme val="minor"/>
      </rPr>
      <t xml:space="preserve">eira </t>
    </r>
    <r>
      <rPr>
        <sz val="10"/>
        <color rgb="FF2A2A2A"/>
        <rFont val="Calibri"/>
        <family val="2"/>
        <scheme val="minor"/>
      </rPr>
      <t>pequena pvc</t>
    </r>
  </si>
  <si>
    <r>
      <rPr>
        <sz val="10"/>
        <color rgb="FF131515"/>
        <rFont val="Calibri"/>
        <family val="2"/>
        <scheme val="minor"/>
      </rPr>
      <t>Li</t>
    </r>
    <r>
      <rPr>
        <sz val="10"/>
        <color rgb="FF3F3F3F"/>
        <rFont val="Calibri"/>
        <family val="2"/>
        <scheme val="minor"/>
      </rPr>
      <t>xe</t>
    </r>
    <r>
      <rPr>
        <sz val="10"/>
        <color rgb="FF131515"/>
        <rFont val="Calibri"/>
        <family val="2"/>
        <scheme val="minor"/>
      </rPr>
      <t xml:space="preserve">ira média </t>
    </r>
    <r>
      <rPr>
        <sz val="10"/>
        <color rgb="FF2A2A2A"/>
        <rFont val="Calibri"/>
        <family val="2"/>
        <scheme val="minor"/>
      </rPr>
      <t>pvc</t>
    </r>
  </si>
  <si>
    <r>
      <rPr>
        <sz val="10"/>
        <color rgb="FF2A2A2A"/>
        <rFont val="Calibri"/>
        <family val="2"/>
        <scheme val="minor"/>
      </rPr>
      <t xml:space="preserve">Lixeira </t>
    </r>
    <r>
      <rPr>
        <sz val="10"/>
        <color rgb="FF3F3F3F"/>
        <rFont val="Calibri"/>
        <family val="2"/>
        <scheme val="minor"/>
      </rPr>
      <t xml:space="preserve">grande </t>
    </r>
    <r>
      <rPr>
        <sz val="10"/>
        <color rgb="FF2A2A2A"/>
        <rFont val="Calibri"/>
        <family val="2"/>
        <scheme val="minor"/>
      </rPr>
      <t>pvc</t>
    </r>
  </si>
  <si>
    <t>Limpa-vidros</t>
  </si>
  <si>
    <t>Pano de limpeza de piso (saco branco ou xadrez 45cm x 60cm)</t>
  </si>
  <si>
    <t>Sabão em barra</t>
  </si>
  <si>
    <t>Saco de lixo 15 litros</t>
  </si>
  <si>
    <t>Saco de lixo 60 litros</t>
  </si>
  <si>
    <t>Saco de lixo super reforçado 100 litros</t>
  </si>
  <si>
    <t>Saco de lixo super reforçado 200 litros</t>
  </si>
  <si>
    <t>Vassoura piaçava</t>
  </si>
  <si>
    <t>Vassoura gari</t>
  </si>
  <si>
    <t>Rodo especial limpeza vidros</t>
  </si>
  <si>
    <t>Álcool de uso doméstico liquido 70%</t>
  </si>
  <si>
    <t>Álcool em gel</t>
  </si>
  <si>
    <t>Desinfetante de uso geral</t>
  </si>
  <si>
    <t>Desinfetante para banheiros</t>
  </si>
  <si>
    <t>Desodorizador de ar (400 ml)</t>
  </si>
  <si>
    <t>Detergente neutro líquido alto rendimento</t>
  </si>
  <si>
    <t>Esponja dupla face</t>
  </si>
  <si>
    <t>Flanela para limpeza (30cm x 40cm)</t>
  </si>
  <si>
    <t>Luvas de látex natural para limpeza (tamanhos variados)</t>
  </si>
  <si>
    <t>Removedor para mofo</t>
  </si>
  <si>
    <t>Desentupidor de vaso sanitário profissional</t>
  </si>
  <si>
    <t>Escova de mão cerdas duras para limpeza</t>
  </si>
  <si>
    <t>Escova para vaso sanitário com suporte</t>
  </si>
  <si>
    <t>Rodo grande de alumínio com duas borrachas, para limpeza geral</t>
  </si>
  <si>
    <t>Período para troca</t>
  </si>
  <si>
    <t>Quantidade por funcionário</t>
  </si>
  <si>
    <t>Anual</t>
  </si>
  <si>
    <t>Capa de chuva</t>
  </si>
  <si>
    <t>Avental anti exposição de resíduos para limpeza</t>
  </si>
  <si>
    <t>Óculos de segurança e proteção contra resíduos ampla visão incolor</t>
  </si>
  <si>
    <t>Máscara protetora para limpeza</t>
  </si>
  <si>
    <t>UNIFORMES - LIMPEZA - Descrição</t>
  </si>
  <si>
    <t>UNIFORMES - JARDINAGEM - Descrição</t>
  </si>
  <si>
    <t>EPI'S - LIMPEZA - Descrição</t>
  </si>
  <si>
    <t>EPI'S - JARDINAGEM - Descrição</t>
  </si>
  <si>
    <t>SAT (RAT x FAP)</t>
  </si>
  <si>
    <t>IDENTIFICAÇÃO DA EMPRESA</t>
  </si>
  <si>
    <t xml:space="preserve">IV </t>
  </si>
  <si>
    <t>Transporte - CLÁUSULA DÉCIMA SEXTA</t>
  </si>
  <si>
    <t>Auxílio-Refeição/Alimentação - CLÁUSULA DÉCIMA QUINTA</t>
  </si>
  <si>
    <t>Cesta Básica - CLÁUSULA DÉCIMA QUARTA</t>
  </si>
  <si>
    <t>Proteção Social - Assistência Saúde - CLÁUSULA DÉCIMA SÉTIMA</t>
  </si>
  <si>
    <t>BENEFÍCIO SOCIAL SINDICAL - CLÁUSULA VIGÉSIMA SEGUNDA</t>
  </si>
  <si>
    <t>DIA DO TRABALHADOR EM ASSEIO E CONSERVAÇÃO CLÁUSULA SEXAGÉSIMA SÉTIMA</t>
  </si>
  <si>
    <t>PIS (conforme tributação da licitante)</t>
  </si>
  <si>
    <t xml:space="preserve">COFINS </t>
  </si>
  <si>
    <t>ISS</t>
  </si>
  <si>
    <t>Salário Mínimo Federal</t>
  </si>
  <si>
    <t>Adicional de Insalubridade - 40% Salário Mínimo Federal</t>
  </si>
  <si>
    <t>Adicional de Insalubridade - 20% Salário Normativo CLÁUSULA DÉCIMA TERCEIRA</t>
  </si>
  <si>
    <t xml:space="preserve">Transporte </t>
  </si>
  <si>
    <t>Ticket refeição - CLÁUSULA DÉCIMA SÉTIMA</t>
  </si>
  <si>
    <t>Vale alimentação/ Cesta básica - CLÁUSULA DÉCIMA SÉTIMA</t>
  </si>
  <si>
    <t>Proteção Social - Assistência Saúde - CLÁUSULA DÉCIMA NONA</t>
  </si>
  <si>
    <t>BENEFÍCIO SOCIAL FAMILIAR - CLÁUSULA VIGÉSIMA SEGUNDA</t>
  </si>
  <si>
    <t>Reposição
Estimado</t>
  </si>
  <si>
    <t>Litro</t>
  </si>
  <si>
    <t>500 ml</t>
  </si>
  <si>
    <t>Par</t>
  </si>
  <si>
    <t>Espanador de mão</t>
  </si>
  <si>
    <t>Extensão elétrica cabo PP de 2,5 mm (50 metros)</t>
  </si>
  <si>
    <t xml:space="preserve">Pá de Lixo grande </t>
  </si>
  <si>
    <t>Extensão telescopica  para limpeza de vidros, tetos e paredes</t>
  </si>
  <si>
    <t>Placas sinalizadoras de segurança</t>
  </si>
  <si>
    <t>Esfregão MOP com balde</t>
  </si>
  <si>
    <t>Refil esfregão MOP</t>
  </si>
  <si>
    <t>Raspador pesado</t>
  </si>
  <si>
    <t>Mangueiras para jardim super resistente (50 metros)</t>
  </si>
  <si>
    <t xml:space="preserve">Item </t>
  </si>
  <si>
    <t>EQUIPAMENTOS</t>
  </si>
  <si>
    <t xml:space="preserve">QUANTIDADE  </t>
  </si>
  <si>
    <t>Vida útil em anos</t>
  </si>
  <si>
    <t>VALOR TOTAL DO ATIVO</t>
  </si>
  <si>
    <t>VALOR RESIDUAL (ativo/vida util)</t>
  </si>
  <si>
    <t>BASE DA DEPRECIAÇÃO DO ATIVO (nota 1)</t>
  </si>
  <si>
    <t>DEPRECIAÇÃO RESIDUAL</t>
  </si>
  <si>
    <t>DEPRECIAÇÃO  ANUAL</t>
  </si>
  <si>
    <t>Lavadora de Alta Pressão 2500W 2300PSI WAP 5100
TURBO - 220V carrinho Vazão 550 L/h</t>
  </si>
  <si>
    <t>Carrinhos de limpeza completo com  balde e espremedor apropriado com local para saco de lixo, local para colocar mop seco/mop</t>
  </si>
  <si>
    <t>Tanquinho Elétrico de concreto ou azulejado, abertura
2,4 kg, com centrifugação, 127V</t>
  </si>
  <si>
    <t>Escada alumínio paralela de 6 degraus</t>
  </si>
  <si>
    <t>DEPRECIAÇÃO ANUAL</t>
  </si>
  <si>
    <t>TX.DE MANUTENÇÃO - 10%</t>
  </si>
  <si>
    <t>TOTAL ANUAL</t>
  </si>
  <si>
    <t>Total mensal</t>
  </si>
  <si>
    <t>Nota 1 -  valor depreciável de um ativo é determinado após a dedução de seu valor residua (item 53 CPC 27)</t>
  </si>
  <si>
    <t>Mangueira para jardim super resistente (50 metros)</t>
  </si>
  <si>
    <t>Carrinho de mão de pneu, de no mínimo 80 Litros</t>
  </si>
  <si>
    <t xml:space="preserve">Roçadeira lateral motorizada à gasolina, modelo referência Stihl FS 220 </t>
  </si>
  <si>
    <t>Soprador/aspirador de folhas elétrico</t>
  </si>
  <si>
    <t>Facão</t>
  </si>
  <si>
    <t>Extensão elétrica com cabos pp 2 x2,50mm de pelo menos 50m</t>
  </si>
  <si>
    <t>Mensal por funcionário (01)</t>
  </si>
  <si>
    <t>Calças tipo pijama em algodão ou poliéster, em cor única, adequado ao calor, com bolsos laterais e traseiros</t>
  </si>
  <si>
    <t>Jalecos em algodão, poliéster, elastano ou oxford, manga curta ou sem manga, com logomarca da empresa impressa ou bordada no bolso, em cor única e adequada ao calor</t>
  </si>
  <si>
    <t>Camisetas 100% algodão, manga curta e gola careca, em cor única adequada ao
calor</t>
  </si>
  <si>
    <t>Casaco em tactel, nylon, ou poliéster com zíper na frente e bolsos laterais, com capuz</t>
  </si>
  <si>
    <t>Sapato preto com solado antiderrapante</t>
  </si>
  <si>
    <t>Pares de meias de algodão cano médio ou alto</t>
  </si>
  <si>
    <t>Crachá de identificação</t>
  </si>
  <si>
    <t>Conforme necessidade</t>
  </si>
  <si>
    <t>Conjunto impermeável e transparente, em polietileno, com calça e bata</t>
  </si>
  <si>
    <t>Camisa brim leve, manga curta, 100% algodão, em malha ou tecido de manga curta, modelo gola italiana, com bolso no peito;</t>
  </si>
  <si>
    <t xml:space="preserve">Camisa brim leve, manga longa, 100% algodão, em malha ou tecido de manga longa, modelo gola italiana, com bolso no peito; </t>
  </si>
  <si>
    <t>Jaleco de brim leve, 100% algodão;</t>
  </si>
  <si>
    <t xml:space="preserve">Calça brim, 100% algodão, costurados com fio 50, com elástico total na cintura e cordão, contendo 4 bolsos, dois traseiros e dois dianteiros. </t>
  </si>
  <si>
    <t>Chapéu de palha</t>
  </si>
  <si>
    <t>Bota de PVC tipo galocha cano médio com amarra</t>
  </si>
  <si>
    <t>Calçado tipo botina com elástico, confeccionada em couro, fechamento em elástico nas laterais,  forração interna</t>
  </si>
  <si>
    <t>Pares de meias</t>
  </si>
  <si>
    <t xml:space="preserve">Agasalhos de frio </t>
  </si>
  <si>
    <t>Crachá</t>
  </si>
  <si>
    <t>UNIDADE DE
FORNECIMENTO</t>
  </si>
  <si>
    <t>QUANT. ANUAL
POR
COLABORADOR</t>
  </si>
  <si>
    <t>Luva de látex forrada com palma antiderrapante e cano médio</t>
  </si>
  <si>
    <t>Luva de látex forrada com palma antiderrapante e cano longo</t>
  </si>
  <si>
    <t>Protetor Auditivo</t>
  </si>
  <si>
    <t>Bota de borracha do tipo galocha antiderrapante</t>
  </si>
  <si>
    <t>Par de caneleira/perneira de proteção</t>
  </si>
  <si>
    <t>Kit combinado de proteção facial e auditiva com visor basculante de 90°</t>
  </si>
  <si>
    <t>Pares de luvas para jardinagem, sendo 01 par anti-corte</t>
  </si>
  <si>
    <t>Avental de raspa de couro para jardinagem</t>
  </si>
  <si>
    <t>Protetor Solar FPS 30 – 120 g com repelente</t>
  </si>
  <si>
    <t>Óculos de segurança</t>
  </si>
  <si>
    <t>capacete</t>
  </si>
  <si>
    <t>Materiais de higiene</t>
  </si>
  <si>
    <t>Valor total anual</t>
  </si>
  <si>
    <t>EPIs</t>
  </si>
  <si>
    <t>Valor total Anual</t>
  </si>
  <si>
    <t>Subtotal (A+B+C+D+E)</t>
  </si>
  <si>
    <t>FREQUENCIA NO MÊS (horas)</t>
  </si>
  <si>
    <t>Total mensal por funcionário</t>
  </si>
  <si>
    <t>Regador de 10 Litros</t>
  </si>
  <si>
    <t>Secador de mãos profissional de baixo ruído</t>
  </si>
  <si>
    <t>TOTAL POR FUNCIONÁRIO (05)</t>
  </si>
  <si>
    <t>Mensal por funcionário (05)</t>
  </si>
  <si>
    <t>Serviço 4 (LIDER)</t>
  </si>
  <si>
    <t>Capa de chuva preta de PVC, com forro longa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</si>
</sst>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_-* #,##0.0000000_-;\-* #,##0.0000000_-;_-* &quot;-&quot;??_-;_-@_-"/>
    <numFmt numFmtId="166" formatCode="_-&quot;R$&quot;\ * #,##0.0000000_-;\-&quot;R$&quot;\ * #,##0.0000000_-;_-&quot;R$&quot;\ * &quot;-&quot;??_-;_-@_-"/>
    <numFmt numFmtId="167" formatCode="_-&quot;R$ &quot;* #,##0.00_-;&quot;-R$ &quot;* #,##0.00_-;_-&quot;R$ &quot;* \-??_-;_-@"/>
    <numFmt numFmtId="168" formatCode="_(&quot;R$ &quot;* #,##0.00_);_(&quot;R$ &quot;* \(#,##0.00\);_(&quot;R$ &quot;* &quot;-&quot;??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  <scheme val="minor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131515"/>
      <name val="Calibri"/>
      <family val="2"/>
      <scheme val="minor"/>
    </font>
    <font>
      <b/>
      <sz val="10"/>
      <color rgb="FF2A2A2A"/>
      <name val="Calibri"/>
      <family val="2"/>
      <scheme val="minor"/>
    </font>
    <font>
      <sz val="10"/>
      <color rgb="FF2A2A2A"/>
      <name val="Calibri"/>
      <family val="2"/>
      <scheme val="minor"/>
    </font>
    <font>
      <sz val="10"/>
      <color rgb="FF131515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rgb="FF5D5D5D"/>
      <name val="Calibri"/>
      <family val="2"/>
      <scheme val="minor"/>
    </font>
    <font>
      <sz val="11"/>
      <color rgb="FF000000"/>
      <name val="Franklin Gothic Book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AE3F3"/>
        <bgColor rgb="FFE7E6E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164" fontId="5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5" applyNumberFormat="0" applyAlignment="0" applyProtection="0"/>
    <xf numFmtId="0" fontId="14" fillId="7" borderId="16" applyNumberFormat="0" applyAlignment="0" applyProtection="0"/>
    <xf numFmtId="0" fontId="15" fillId="7" borderId="15" applyNumberFormat="0" applyAlignment="0" applyProtection="0"/>
    <xf numFmtId="0" fontId="16" fillId="0" borderId="17" applyNumberFormat="0" applyFill="0" applyAlignment="0" applyProtection="0"/>
    <xf numFmtId="0" fontId="17" fillId="8" borderId="18" applyNumberFormat="0" applyAlignment="0" applyProtection="0"/>
    <xf numFmtId="0" fontId="18" fillId="0" borderId="0" applyNumberFormat="0" applyFill="0" applyBorder="0" applyAlignment="0" applyProtection="0"/>
    <xf numFmtId="0" fontId="1" fillId="9" borderId="1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1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10" fontId="3" fillId="0" borderId="23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/>
    <xf numFmtId="0" fontId="2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44" fontId="3" fillId="0" borderId="23" xfId="52" applyFont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44" fontId="3" fillId="0" borderId="23" xfId="0" applyNumberFormat="1" applyFont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4" fillId="0" borderId="1" xfId="0" applyFont="1" applyBorder="1" applyAlignment="1">
      <alignment horizontal="left"/>
    </xf>
    <xf numFmtId="0" fontId="24" fillId="0" borderId="42" xfId="0" applyFont="1" applyBorder="1" applyAlignment="1">
      <alignment vertical="top" wrapText="1"/>
    </xf>
    <xf numFmtId="0" fontId="24" fillId="0" borderId="43" xfId="0" applyFont="1" applyBorder="1" applyAlignment="1">
      <alignment vertical="top" wrapText="1"/>
    </xf>
    <xf numFmtId="44" fontId="24" fillId="0" borderId="43" xfId="0" applyNumberFormat="1" applyFont="1" applyBorder="1" applyAlignment="1">
      <alignment vertical="top" wrapText="1"/>
    </xf>
    <xf numFmtId="44" fontId="24" fillId="0" borderId="44" xfId="0" applyNumberFormat="1" applyFont="1" applyBorder="1" applyAlignment="1">
      <alignment vertical="top" wrapText="1"/>
    </xf>
    <xf numFmtId="44" fontId="4" fillId="0" borderId="44" xfId="0" applyNumberFormat="1" applyFont="1" applyBorder="1" applyAlignment="1">
      <alignment vertical="top" wrapText="1"/>
    </xf>
    <xf numFmtId="0" fontId="4" fillId="36" borderId="2" xfId="0" applyFont="1" applyFill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wrapText="1"/>
    </xf>
    <xf numFmtId="44" fontId="4" fillId="0" borderId="5" xfId="0" applyNumberFormat="1" applyFont="1" applyBorder="1" applyAlignment="1">
      <alignment vertical="top" wrapText="1"/>
    </xf>
    <xf numFmtId="0" fontId="2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44" fontId="4" fillId="0" borderId="0" xfId="0" applyNumberFormat="1" applyFont="1" applyAlignment="1">
      <alignment vertical="top" wrapText="1"/>
    </xf>
    <xf numFmtId="0" fontId="24" fillId="0" borderId="0" xfId="0" applyFont="1"/>
    <xf numFmtId="0" fontId="4" fillId="36" borderId="6" xfId="0" applyFont="1" applyFill="1" applyBorder="1" applyAlignment="1">
      <alignment horizontal="center" vertical="justify"/>
    </xf>
    <xf numFmtId="0" fontId="4" fillId="36" borderId="47" xfId="0" applyFont="1" applyFill="1" applyBorder="1" applyAlignment="1">
      <alignment horizontal="center" vertical="justify"/>
    </xf>
    <xf numFmtId="0" fontId="4" fillId="36" borderId="7" xfId="0" applyFont="1" applyFill="1" applyBorder="1" applyAlignment="1">
      <alignment horizontal="center" vertical="justify"/>
    </xf>
    <xf numFmtId="0" fontId="24" fillId="0" borderId="0" xfId="0" applyFont="1" applyAlignment="1">
      <alignment horizontal="center" vertical="justify"/>
    </xf>
    <xf numFmtId="1" fontId="24" fillId="0" borderId="0" xfId="0" applyNumberFormat="1" applyFont="1" applyAlignment="1">
      <alignment horizontal="center" vertical="justify"/>
    </xf>
    <xf numFmtId="44" fontId="4" fillId="0" borderId="5" xfId="52" applyFont="1" applyBorder="1" applyAlignment="1">
      <alignment horizontal="center" vertical="justify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4" fontId="4" fillId="0" borderId="4" xfId="52" applyFont="1" applyBorder="1" applyAlignment="1">
      <alignment horizontal="center" vertical="justify"/>
    </xf>
    <xf numFmtId="44" fontId="4" fillId="34" borderId="5" xfId="0" applyNumberFormat="1" applyFont="1" applyFill="1" applyBorder="1" applyAlignment="1">
      <alignment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4" fontId="4" fillId="0" borderId="11" xfId="0" applyNumberFormat="1" applyFont="1" applyBorder="1" applyAlignment="1">
      <alignment horizontal="center" vertical="justify"/>
    </xf>
    <xf numFmtId="0" fontId="4" fillId="0" borderId="0" xfId="0" applyFont="1" applyAlignment="1">
      <alignment horizontal="center" vertical="center" wrapText="1"/>
    </xf>
    <xf numFmtId="44" fontId="4" fillId="0" borderId="0" xfId="0" applyNumberFormat="1" applyFont="1" applyAlignment="1">
      <alignment horizontal="center" vertical="justify"/>
    </xf>
    <xf numFmtId="0" fontId="4" fillId="36" borderId="11" xfId="0" applyFont="1" applyFill="1" applyBorder="1" applyAlignment="1">
      <alignment horizontal="center" vertical="justify"/>
    </xf>
    <xf numFmtId="0" fontId="4" fillId="36" borderId="27" xfId="0" applyFont="1" applyFill="1" applyBorder="1" applyAlignment="1">
      <alignment horizontal="center" vertical="justify"/>
    </xf>
    <xf numFmtId="0" fontId="4" fillId="36" borderId="23" xfId="0" applyFont="1" applyFill="1" applyBorder="1" applyAlignment="1">
      <alignment horizontal="justify" vertical="justify"/>
    </xf>
    <xf numFmtId="0" fontId="24" fillId="0" borderId="9" xfId="0" applyFont="1" applyBorder="1" applyAlignment="1">
      <alignment horizontal="center" vertical="justify"/>
    </xf>
    <xf numFmtId="0" fontId="24" fillId="36" borderId="11" xfId="0" applyFont="1" applyFill="1" applyBorder="1" applyAlignment="1">
      <alignment horizontal="center" vertical="justify"/>
    </xf>
    <xf numFmtId="0" fontId="24" fillId="36" borderId="23" xfId="0" applyFont="1" applyFill="1" applyBorder="1" applyAlignment="1">
      <alignment horizontal="justify" vertical="justify"/>
    </xf>
    <xf numFmtId="44" fontId="24" fillId="0" borderId="7" xfId="52" applyFont="1" applyBorder="1" applyAlignment="1">
      <alignment horizontal="justify" vertical="justify"/>
    </xf>
    <xf numFmtId="44" fontId="4" fillId="0" borderId="5" xfId="0" applyNumberFormat="1" applyFont="1" applyBorder="1" applyAlignment="1">
      <alignment horizontal="center" vertical="justify"/>
    </xf>
    <xf numFmtId="0" fontId="4" fillId="36" borderId="48" xfId="47" applyFont="1" applyFill="1" applyBorder="1" applyAlignment="1">
      <alignment horizontal="center" vertical="top" wrapText="1"/>
    </xf>
    <xf numFmtId="0" fontId="4" fillId="36" borderId="50" xfId="47" applyFont="1" applyFill="1" applyBorder="1" applyAlignment="1">
      <alignment horizontal="center" vertical="top" wrapText="1"/>
    </xf>
    <xf numFmtId="44" fontId="3" fillId="0" borderId="0" xfId="52" applyFont="1"/>
    <xf numFmtId="0" fontId="3" fillId="0" borderId="0" xfId="0" applyFont="1" applyAlignment="1">
      <alignment horizontal="center"/>
    </xf>
    <xf numFmtId="44" fontId="3" fillId="0" borderId="0" xfId="0" applyNumberFormat="1" applyFont="1"/>
    <xf numFmtId="43" fontId="3" fillId="0" borderId="0" xfId="0" applyNumberFormat="1" applyFont="1"/>
    <xf numFmtId="0" fontId="4" fillId="0" borderId="0" xfId="47" applyFont="1" applyAlignment="1">
      <alignment horizontal="center"/>
    </xf>
    <xf numFmtId="44" fontId="4" fillId="34" borderId="0" xfId="47" applyNumberFormat="1" applyFont="1" applyFill="1" applyAlignment="1">
      <alignment horizontal="center"/>
    </xf>
    <xf numFmtId="0" fontId="4" fillId="34" borderId="0" xfId="47" applyFont="1" applyFill="1" applyAlignment="1">
      <alignment horizontal="center"/>
    </xf>
    <xf numFmtId="0" fontId="4" fillId="34" borderId="0" xfId="0" applyFont="1" applyFill="1" applyAlignment="1">
      <alignment horizontal="center" vertical="top" wrapText="1"/>
    </xf>
    <xf numFmtId="44" fontId="4" fillId="34" borderId="0" xfId="0" applyNumberFormat="1" applyFont="1" applyFill="1" applyAlignment="1">
      <alignment vertical="top" wrapText="1"/>
    </xf>
    <xf numFmtId="0" fontId="27" fillId="0" borderId="0" xfId="0" applyFont="1"/>
    <xf numFmtId="44" fontId="4" fillId="34" borderId="11" xfId="0" applyNumberFormat="1" applyFont="1" applyFill="1" applyBorder="1" applyAlignment="1">
      <alignment vertical="top" wrapText="1"/>
    </xf>
    <xf numFmtId="44" fontId="29" fillId="39" borderId="1" xfId="52" applyFont="1" applyFill="1" applyBorder="1" applyAlignment="1" applyProtection="1"/>
    <xf numFmtId="0" fontId="3" fillId="0" borderId="5" xfId="0" applyFont="1" applyBorder="1" applyAlignment="1">
      <alignment horizontal="center" vertical="center" wrapText="1"/>
    </xf>
    <xf numFmtId="44" fontId="3" fillId="0" borderId="23" xfId="52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top" wrapText="1"/>
    </xf>
    <xf numFmtId="0" fontId="31" fillId="38" borderId="1" xfId="0" applyFont="1" applyFill="1" applyBorder="1"/>
    <xf numFmtId="44" fontId="27" fillId="0" borderId="1" xfId="52" applyFont="1" applyBorder="1"/>
    <xf numFmtId="44" fontId="27" fillId="0" borderId="0" xfId="52" applyFont="1" applyBorder="1"/>
    <xf numFmtId="44" fontId="31" fillId="38" borderId="1" xfId="0" applyNumberFormat="1" applyFont="1" applyFill="1" applyBorder="1"/>
    <xf numFmtId="44" fontId="32" fillId="0" borderId="0" xfId="0" applyNumberFormat="1" applyFont="1"/>
    <xf numFmtId="44" fontId="27" fillId="0" borderId="0" xfId="52" applyFont="1"/>
    <xf numFmtId="0" fontId="27" fillId="0" borderId="57" xfId="0" applyFont="1" applyBorder="1" applyAlignment="1">
      <alignment horizontal="left" vertical="top" wrapText="1"/>
    </xf>
    <xf numFmtId="0" fontId="28" fillId="0" borderId="52" xfId="0" applyFont="1" applyBorder="1" applyAlignment="1">
      <alignment horizontal="left" vertical="top" wrapText="1"/>
    </xf>
    <xf numFmtId="0" fontId="28" fillId="0" borderId="57" xfId="0" applyFont="1" applyBorder="1" applyAlignment="1">
      <alignment horizontal="left" vertical="top" wrapText="1"/>
    </xf>
    <xf numFmtId="0" fontId="28" fillId="0" borderId="59" xfId="0" applyFont="1" applyBorder="1" applyAlignment="1">
      <alignment horizontal="left" vertical="top" wrapText="1"/>
    </xf>
    <xf numFmtId="0" fontId="27" fillId="0" borderId="52" xfId="0" applyFont="1" applyBorder="1" applyAlignment="1">
      <alignment horizontal="left" vertical="top" wrapText="1"/>
    </xf>
    <xf numFmtId="0" fontId="28" fillId="0" borderId="61" xfId="0" applyFont="1" applyBorder="1" applyAlignment="1">
      <alignment horizontal="left" vertical="top" wrapText="1"/>
    </xf>
    <xf numFmtId="44" fontId="28" fillId="0" borderId="1" xfId="52" applyFont="1" applyBorder="1" applyAlignment="1">
      <alignment wrapText="1"/>
    </xf>
    <xf numFmtId="44" fontId="27" fillId="0" borderId="0" xfId="0" applyNumberFormat="1" applyFont="1"/>
    <xf numFmtId="0" fontId="28" fillId="0" borderId="0" xfId="0" applyFont="1"/>
    <xf numFmtId="0" fontId="27" fillId="0" borderId="0" xfId="0" applyFont="1" applyAlignment="1">
      <alignment horizontal="center"/>
    </xf>
    <xf numFmtId="10" fontId="3" fillId="38" borderId="23" xfId="0" applyNumberFormat="1" applyFont="1" applyFill="1" applyBorder="1" applyAlignment="1">
      <alignment horizontal="center" vertical="center" wrapText="1"/>
    </xf>
    <xf numFmtId="44" fontId="27" fillId="35" borderId="1" xfId="52" applyFont="1" applyFill="1" applyBorder="1"/>
    <xf numFmtId="0" fontId="4" fillId="0" borderId="3" xfId="47" applyFont="1" applyBorder="1" applyAlignment="1">
      <alignment horizontal="center"/>
    </xf>
    <xf numFmtId="44" fontId="3" fillId="0" borderId="23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30" fillId="38" borderId="1" xfId="0" applyFont="1" applyFill="1" applyBorder="1" applyAlignment="1">
      <alignment horizontal="center" vertical="center" wrapText="1"/>
    </xf>
    <xf numFmtId="0" fontId="33" fillId="38" borderId="1" xfId="0" applyFont="1" applyFill="1" applyBorder="1" applyAlignment="1">
      <alignment horizontal="center" vertical="center" wrapText="1"/>
    </xf>
    <xf numFmtId="0" fontId="31" fillId="38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1" fontId="35" fillId="0" borderId="1" xfId="0" applyNumberFormat="1" applyFont="1" applyBorder="1" applyAlignment="1">
      <alignment horizontal="center" vertical="top" shrinkToFit="1"/>
    </xf>
    <xf numFmtId="0" fontId="27" fillId="0" borderId="1" xfId="0" applyFont="1" applyBorder="1" applyAlignment="1">
      <alignment horizontal="center" wrapText="1"/>
    </xf>
    <xf numFmtId="44" fontId="27" fillId="0" borderId="0" xfId="52" applyFont="1" applyAlignment="1">
      <alignment horizontal="center"/>
    </xf>
    <xf numFmtId="1" fontId="37" fillId="0" borderId="1" xfId="0" applyNumberFormat="1" applyFont="1" applyBorder="1" applyAlignment="1">
      <alignment horizontal="center" vertical="top" shrinkToFit="1"/>
    </xf>
    <xf numFmtId="1" fontId="35" fillId="0" borderId="60" xfId="0" applyNumberFormat="1" applyFont="1" applyBorder="1" applyAlignment="1">
      <alignment horizontal="center" vertical="top" shrinkToFit="1"/>
    </xf>
    <xf numFmtId="0" fontId="28" fillId="0" borderId="60" xfId="0" applyFont="1" applyBorder="1" applyAlignment="1">
      <alignment horizontal="center" vertical="top" wrapText="1"/>
    </xf>
    <xf numFmtId="0" fontId="4" fillId="36" borderId="37" xfId="0" applyFont="1" applyFill="1" applyBorder="1" applyAlignment="1">
      <alignment horizontal="center" wrapText="1"/>
    </xf>
    <xf numFmtId="0" fontId="24" fillId="36" borderId="40" xfId="0" applyFont="1" applyFill="1" applyBorder="1" applyAlignment="1">
      <alignment horizontal="center" wrapText="1"/>
    </xf>
    <xf numFmtId="44" fontId="24" fillId="0" borderId="43" xfId="0" applyNumberFormat="1" applyFont="1" applyBorder="1" applyAlignment="1">
      <alignment horizontal="center" vertical="top" wrapText="1"/>
    </xf>
    <xf numFmtId="0" fontId="24" fillId="0" borderId="43" xfId="0" applyFont="1" applyBorder="1" applyAlignment="1">
      <alignment horizontal="center" vertical="top" wrapText="1"/>
    </xf>
    <xf numFmtId="44" fontId="24" fillId="0" borderId="51" xfId="47" applyNumberFormat="1" applyFont="1" applyBorder="1" applyAlignment="1">
      <alignment horizontal="center" vertical="top" wrapText="1"/>
    </xf>
    <xf numFmtId="44" fontId="24" fillId="0" borderId="30" xfId="47" applyNumberFormat="1" applyFont="1" applyBorder="1" applyAlignment="1">
      <alignment horizontal="center" vertical="top" wrapText="1"/>
    </xf>
    <xf numFmtId="10" fontId="4" fillId="0" borderId="23" xfId="0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vertical="top" wrapText="1"/>
    </xf>
    <xf numFmtId="0" fontId="31" fillId="40" borderId="1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vertical="center"/>
    </xf>
    <xf numFmtId="10" fontId="3" fillId="0" borderId="5" xfId="65" applyNumberFormat="1" applyFont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167" fontId="40" fillId="0" borderId="0" xfId="0" applyNumberFormat="1" applyFont="1"/>
    <xf numFmtId="0" fontId="28" fillId="0" borderId="1" xfId="0" applyFont="1" applyBorder="1" applyAlignment="1">
      <alignment horizontal="center" wrapText="1"/>
    </xf>
    <xf numFmtId="1" fontId="28" fillId="0" borderId="1" xfId="0" applyNumberFormat="1" applyFont="1" applyBorder="1" applyAlignment="1">
      <alignment horizontal="center" vertical="top" shrinkToFit="1"/>
    </xf>
    <xf numFmtId="1" fontId="36" fillId="0" borderId="1" xfId="0" applyNumberFormat="1" applyFont="1" applyBorder="1" applyAlignment="1">
      <alignment horizontal="center" vertical="top" shrinkToFit="1"/>
    </xf>
    <xf numFmtId="0" fontId="30" fillId="38" borderId="58" xfId="0" applyFont="1" applyFill="1" applyBorder="1" applyAlignment="1">
      <alignment horizontal="center" vertical="center" wrapText="1"/>
    </xf>
    <xf numFmtId="0" fontId="31" fillId="38" borderId="1" xfId="0" applyFont="1" applyFill="1" applyBorder="1" applyAlignment="1">
      <alignment horizontal="center" vertical="center" wrapText="1"/>
    </xf>
    <xf numFmtId="0" fontId="41" fillId="43" borderId="1" xfId="47" applyFont="1" applyFill="1" applyBorder="1" applyAlignment="1">
      <alignment horizontal="center" vertical="center" wrapText="1"/>
    </xf>
    <xf numFmtId="0" fontId="42" fillId="43" borderId="1" xfId="47" applyFont="1" applyFill="1" applyBorder="1" applyAlignment="1">
      <alignment horizontal="center" vertical="center" wrapText="1"/>
    </xf>
    <xf numFmtId="0" fontId="43" fillId="0" borderId="1" xfId="47" applyFont="1" applyBorder="1" applyAlignment="1">
      <alignment horizontal="center" vertical="center" wrapText="1"/>
    </xf>
    <xf numFmtId="0" fontId="44" fillId="0" borderId="1" xfId="47" applyFont="1" applyBorder="1" applyAlignment="1">
      <alignment vertical="center" wrapText="1"/>
    </xf>
    <xf numFmtId="0" fontId="45" fillId="0" borderId="1" xfId="47" applyFont="1" applyBorder="1" applyAlignment="1">
      <alignment horizontal="center" vertical="center" wrapText="1"/>
    </xf>
    <xf numFmtId="44" fontId="5" fillId="0" borderId="1" xfId="53" applyBorder="1" applyAlignment="1">
      <alignment vertical="center"/>
    </xf>
    <xf numFmtId="9" fontId="1" fillId="0" borderId="1" xfId="65" applyFont="1" applyBorder="1" applyAlignment="1">
      <alignment horizontal="center" vertical="center"/>
    </xf>
    <xf numFmtId="0" fontId="44" fillId="0" borderId="1" xfId="47" applyFont="1" applyBorder="1" applyAlignment="1">
      <alignment horizontal="left" vertical="center" wrapText="1"/>
    </xf>
    <xf numFmtId="0" fontId="46" fillId="0" borderId="1" xfId="47" applyFont="1" applyBorder="1" applyAlignment="1">
      <alignment wrapText="1"/>
    </xf>
    <xf numFmtId="0" fontId="42" fillId="43" borderId="1" xfId="47" applyFont="1" applyFill="1" applyBorder="1" applyAlignment="1">
      <alignment horizontal="center"/>
    </xf>
    <xf numFmtId="168" fontId="42" fillId="43" borderId="1" xfId="47" applyNumberFormat="1" applyFont="1" applyFill="1" applyBorder="1"/>
    <xf numFmtId="0" fontId="42" fillId="43" borderId="54" xfId="47" applyFont="1" applyFill="1" applyBorder="1" applyAlignment="1">
      <alignment horizontal="center"/>
    </xf>
    <xf numFmtId="44" fontId="42" fillId="43" borderId="54" xfId="53" applyFont="1" applyFill="1" applyBorder="1" applyAlignment="1">
      <alignment horizontal="center"/>
    </xf>
    <xf numFmtId="44" fontId="42" fillId="43" borderId="1" xfId="53" applyFont="1" applyFill="1" applyBorder="1"/>
    <xf numFmtId="44" fontId="42" fillId="0" borderId="0" xfId="53" applyFont="1" applyFill="1" applyBorder="1" applyAlignment="1">
      <alignment horizontal="center"/>
    </xf>
    <xf numFmtId="44" fontId="42" fillId="0" borderId="0" xfId="53" applyFont="1" applyFill="1" applyBorder="1" applyAlignment="1">
      <alignment horizontal="left"/>
    </xf>
    <xf numFmtId="44" fontId="42" fillId="0" borderId="0" xfId="53" applyFont="1" applyFill="1" applyBorder="1"/>
    <xf numFmtId="0" fontId="47" fillId="0" borderId="0" xfId="0" applyFont="1"/>
    <xf numFmtId="0" fontId="30" fillId="42" borderId="1" xfId="0" applyFont="1" applyFill="1" applyBorder="1" applyAlignment="1">
      <alignment horizontal="center" vertical="center" wrapText="1"/>
    </xf>
    <xf numFmtId="0" fontId="30" fillId="42" borderId="1" xfId="0" applyFont="1" applyFill="1" applyBorder="1" applyAlignment="1">
      <alignment horizontal="center" vertical="top" wrapText="1"/>
    </xf>
    <xf numFmtId="0" fontId="30" fillId="38" borderId="59" xfId="0" applyFont="1" applyFill="1" applyBorder="1" applyAlignment="1">
      <alignment horizontal="center" vertical="top" wrapText="1"/>
    </xf>
    <xf numFmtId="0" fontId="28" fillId="34" borderId="1" xfId="0" applyFont="1" applyFill="1" applyBorder="1" applyAlignment="1">
      <alignment horizontal="center" vertical="center"/>
    </xf>
    <xf numFmtId="0" fontId="28" fillId="34" borderId="1" xfId="0" applyFont="1" applyFill="1" applyBorder="1" applyAlignment="1">
      <alignment vertical="top"/>
    </xf>
    <xf numFmtId="0" fontId="28" fillId="34" borderId="1" xfId="0" applyFont="1" applyFill="1" applyBorder="1" applyAlignment="1">
      <alignment horizontal="center" vertical="top"/>
    </xf>
    <xf numFmtId="1" fontId="28" fillId="34" borderId="1" xfId="0" applyNumberFormat="1" applyFont="1" applyFill="1" applyBorder="1" applyAlignment="1">
      <alignment horizontal="center" vertical="top" shrinkToFit="1"/>
    </xf>
    <xf numFmtId="44" fontId="28" fillId="35" borderId="54" xfId="52" applyFont="1" applyFill="1" applyBorder="1" applyAlignment="1"/>
    <xf numFmtId="0" fontId="28" fillId="34" borderId="1" xfId="0" applyFont="1" applyFill="1" applyBorder="1" applyAlignment="1">
      <alignment horizontal="center"/>
    </xf>
    <xf numFmtId="0" fontId="48" fillId="43" borderId="1" xfId="47" applyFont="1" applyFill="1" applyBorder="1" applyAlignment="1">
      <alignment horizontal="center" vertical="center" wrapText="1"/>
    </xf>
    <xf numFmtId="0" fontId="30" fillId="43" borderId="1" xfId="47" applyFont="1" applyFill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/>
    </xf>
    <xf numFmtId="0" fontId="28" fillId="0" borderId="63" xfId="0" applyFont="1" applyBorder="1" applyAlignment="1">
      <alignment horizontal="left" vertical="center" wrapText="1"/>
    </xf>
    <xf numFmtId="1" fontId="28" fillId="0" borderId="64" xfId="0" applyNumberFormat="1" applyFont="1" applyBorder="1" applyAlignment="1">
      <alignment horizontal="center" vertical="center" shrinkToFit="1"/>
    </xf>
    <xf numFmtId="0" fontId="28" fillId="0" borderId="1" xfId="47" applyFont="1" applyBorder="1" applyAlignment="1">
      <alignment horizontal="center" vertical="center" wrapText="1"/>
    </xf>
    <xf numFmtId="44" fontId="28" fillId="0" borderId="1" xfId="53" applyFont="1" applyBorder="1" applyAlignment="1">
      <alignment vertical="center"/>
    </xf>
    <xf numFmtId="9" fontId="27" fillId="0" borderId="1" xfId="65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1" fontId="28" fillId="0" borderId="57" xfId="0" applyNumberFormat="1" applyFont="1" applyBorder="1" applyAlignment="1">
      <alignment horizontal="center" vertical="center" shrinkToFit="1"/>
    </xf>
    <xf numFmtId="0" fontId="30" fillId="43" borderId="1" xfId="47" applyFont="1" applyFill="1" applyBorder="1" applyAlignment="1">
      <alignment horizontal="center"/>
    </xf>
    <xf numFmtId="168" fontId="30" fillId="43" borderId="1" xfId="47" applyNumberFormat="1" applyFont="1" applyFill="1" applyBorder="1"/>
    <xf numFmtId="0" fontId="30" fillId="43" borderId="54" xfId="47" applyFont="1" applyFill="1" applyBorder="1" applyAlignment="1">
      <alignment horizontal="center"/>
    </xf>
    <xf numFmtId="44" fontId="30" fillId="43" borderId="54" xfId="53" applyFont="1" applyFill="1" applyBorder="1" applyAlignment="1">
      <alignment horizontal="center"/>
    </xf>
    <xf numFmtId="44" fontId="30" fillId="43" borderId="1" xfId="53" applyFont="1" applyFill="1" applyBorder="1"/>
    <xf numFmtId="0" fontId="27" fillId="0" borderId="0" xfId="0" applyFont="1" applyAlignment="1">
      <alignment vertical="center"/>
    </xf>
    <xf numFmtId="44" fontId="28" fillId="35" borderId="1" xfId="52" applyFont="1" applyFill="1" applyBorder="1" applyAlignment="1">
      <alignment vertical="center"/>
    </xf>
    <xf numFmtId="44" fontId="28" fillId="0" borderId="0" xfId="52" applyFont="1" applyFill="1" applyBorder="1" applyAlignment="1">
      <alignment vertical="center"/>
    </xf>
    <xf numFmtId="44" fontId="28" fillId="0" borderId="0" xfId="52" applyFont="1" applyBorder="1" applyAlignment="1">
      <alignment vertical="center" wrapText="1"/>
    </xf>
    <xf numFmtId="0" fontId="30" fillId="40" borderId="59" xfId="0" applyFont="1" applyFill="1" applyBorder="1" applyAlignment="1">
      <alignment horizontal="center" vertical="center" wrapText="1"/>
    </xf>
    <xf numFmtId="0" fontId="30" fillId="40" borderId="1" xfId="0" applyFont="1" applyFill="1" applyBorder="1" applyAlignment="1">
      <alignment horizontal="center" vertical="center" wrapText="1"/>
    </xf>
    <xf numFmtId="44" fontId="28" fillId="35" borderId="54" xfId="52" applyFont="1" applyFill="1" applyBorder="1" applyAlignment="1">
      <alignment horizontal="center" vertical="center" wrapText="1"/>
    </xf>
    <xf numFmtId="44" fontId="28" fillId="0" borderId="1" xfId="52" applyFont="1" applyBorder="1" applyAlignment="1">
      <alignment horizontal="center" vertical="center" wrapText="1"/>
    </xf>
    <xf numFmtId="44" fontId="28" fillId="35" borderId="1" xfId="52" applyFont="1" applyFill="1" applyBorder="1" applyAlignment="1">
      <alignment horizontal="center" vertical="center" wrapText="1"/>
    </xf>
    <xf numFmtId="44" fontId="30" fillId="0" borderId="0" xfId="53" applyFont="1" applyFill="1" applyBorder="1" applyAlignment="1">
      <alignment horizontal="center"/>
    </xf>
    <xf numFmtId="44" fontId="27" fillId="0" borderId="1" xfId="0" applyNumberFormat="1" applyFont="1" applyBorder="1" applyAlignment="1">
      <alignment vertical="center"/>
    </xf>
    <xf numFmtId="0" fontId="30" fillId="38" borderId="65" xfId="0" applyFont="1" applyFill="1" applyBorder="1" applyAlignment="1">
      <alignment horizontal="center" vertical="center" wrapText="1"/>
    </xf>
    <xf numFmtId="44" fontId="3" fillId="0" borderId="5" xfId="0" applyNumberFormat="1" applyFont="1" applyBorder="1" applyAlignment="1">
      <alignment vertical="center" wrapText="1"/>
    </xf>
    <xf numFmtId="0" fontId="4" fillId="36" borderId="38" xfId="0" applyFont="1" applyFill="1" applyBorder="1" applyAlignment="1">
      <alignment horizontal="center" wrapText="1"/>
    </xf>
    <xf numFmtId="0" fontId="4" fillId="36" borderId="40" xfId="0" applyFont="1" applyFill="1" applyBorder="1" applyAlignment="1">
      <alignment horizontal="center" wrapText="1"/>
    </xf>
    <xf numFmtId="0" fontId="24" fillId="36" borderId="41" xfId="0" applyFont="1" applyFill="1" applyBorder="1" applyAlignment="1">
      <alignment horizontal="center" wrapText="1"/>
    </xf>
    <xf numFmtId="0" fontId="4" fillId="36" borderId="34" xfId="0" applyFont="1" applyFill="1" applyBorder="1" applyAlignment="1">
      <alignment horizontal="center" vertical="center" wrapText="1"/>
    </xf>
    <xf numFmtId="0" fontId="4" fillId="36" borderId="35" xfId="0" applyFont="1" applyFill="1" applyBorder="1" applyAlignment="1">
      <alignment horizontal="center" vertical="center" wrapText="1"/>
    </xf>
    <xf numFmtId="0" fontId="40" fillId="0" borderId="62" xfId="0" applyFont="1" applyBorder="1" applyAlignment="1">
      <alignment horizontal="center" vertical="center" wrapText="1"/>
    </xf>
    <xf numFmtId="0" fontId="0" fillId="0" borderId="0" xfId="0"/>
    <xf numFmtId="0" fontId="5" fillId="0" borderId="62" xfId="0" applyFont="1" applyBorder="1"/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35" borderId="0" xfId="0" applyFont="1" applyFill="1" applyAlignment="1">
      <alignment horizontal="center" vertical="center"/>
    </xf>
    <xf numFmtId="0" fontId="24" fillId="42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0" fillId="0" borderId="1" xfId="0" applyBorder="1"/>
    <xf numFmtId="0" fontId="4" fillId="0" borderId="32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14" fontId="24" fillId="0" borderId="1" xfId="0" applyNumberFormat="1" applyFont="1" applyBorder="1" applyAlignment="1">
      <alignment horizontal="center"/>
    </xf>
    <xf numFmtId="0" fontId="2" fillId="3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/>
    </xf>
    <xf numFmtId="14" fontId="24" fillId="0" borderId="1" xfId="0" applyNumberFormat="1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44" fontId="24" fillId="0" borderId="1" xfId="52" applyFont="1" applyBorder="1" applyAlignment="1">
      <alignment horizontal="left"/>
    </xf>
    <xf numFmtId="44" fontId="0" fillId="0" borderId="1" xfId="52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40" fillId="0" borderId="62" xfId="0" applyFont="1" applyBorder="1" applyAlignment="1">
      <alignment horizontal="center" wrapText="1"/>
    </xf>
    <xf numFmtId="0" fontId="31" fillId="38" borderId="52" xfId="0" applyFont="1" applyFill="1" applyBorder="1" applyAlignment="1">
      <alignment horizontal="center"/>
    </xf>
    <xf numFmtId="0" fontId="31" fillId="38" borderId="53" xfId="0" applyFont="1" applyFill="1" applyBorder="1" applyAlignment="1">
      <alignment horizontal="center"/>
    </xf>
    <xf numFmtId="0" fontId="31" fillId="38" borderId="54" xfId="0" applyFont="1" applyFill="1" applyBorder="1" applyAlignment="1">
      <alignment horizontal="center"/>
    </xf>
    <xf numFmtId="0" fontId="42" fillId="43" borderId="1" xfId="47" applyFont="1" applyFill="1" applyBorder="1" applyAlignment="1">
      <alignment horizontal="center"/>
    </xf>
    <xf numFmtId="0" fontId="42" fillId="43" borderId="52" xfId="47" applyFont="1" applyFill="1" applyBorder="1" applyAlignment="1">
      <alignment horizontal="center"/>
    </xf>
    <xf numFmtId="0" fontId="42" fillId="43" borderId="53" xfId="47" applyFont="1" applyFill="1" applyBorder="1" applyAlignment="1">
      <alignment horizontal="center"/>
    </xf>
    <xf numFmtId="0" fontId="42" fillId="43" borderId="54" xfId="47" applyFont="1" applyFill="1" applyBorder="1" applyAlignment="1">
      <alignment horizontal="center"/>
    </xf>
    <xf numFmtId="44" fontId="42" fillId="43" borderId="52" xfId="53" applyFont="1" applyFill="1" applyBorder="1" applyAlignment="1">
      <alignment horizontal="center"/>
    </xf>
    <xf numFmtId="44" fontId="42" fillId="43" borderId="53" xfId="53" applyFont="1" applyFill="1" applyBorder="1" applyAlignment="1">
      <alignment horizontal="center"/>
    </xf>
    <xf numFmtId="44" fontId="42" fillId="43" borderId="54" xfId="53" applyFont="1" applyFill="1" applyBorder="1" applyAlignment="1">
      <alignment horizontal="center"/>
    </xf>
    <xf numFmtId="0" fontId="30" fillId="43" borderId="1" xfId="47" applyFont="1" applyFill="1" applyBorder="1" applyAlignment="1">
      <alignment horizontal="center"/>
    </xf>
    <xf numFmtId="0" fontId="30" fillId="43" borderId="52" xfId="47" applyFont="1" applyFill="1" applyBorder="1" applyAlignment="1">
      <alignment horizontal="center"/>
    </xf>
    <xf numFmtId="0" fontId="30" fillId="43" borderId="53" xfId="47" applyFont="1" applyFill="1" applyBorder="1" applyAlignment="1">
      <alignment horizontal="center"/>
    </xf>
    <xf numFmtId="0" fontId="30" fillId="43" borderId="54" xfId="47" applyFont="1" applyFill="1" applyBorder="1" applyAlignment="1">
      <alignment horizontal="center"/>
    </xf>
    <xf numFmtId="44" fontId="30" fillId="43" borderId="52" xfId="53" applyFont="1" applyFill="1" applyBorder="1" applyAlignment="1">
      <alignment horizontal="center"/>
    </xf>
    <xf numFmtId="44" fontId="30" fillId="43" borderId="53" xfId="53" applyFont="1" applyFill="1" applyBorder="1" applyAlignment="1">
      <alignment horizontal="center"/>
    </xf>
    <xf numFmtId="44" fontId="30" fillId="43" borderId="54" xfId="53" applyFont="1" applyFill="1" applyBorder="1" applyAlignment="1">
      <alignment horizontal="center"/>
    </xf>
    <xf numFmtId="0" fontId="30" fillId="0" borderId="1" xfId="47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47" applyFont="1" applyBorder="1" applyAlignment="1">
      <alignment horizontal="left"/>
    </xf>
    <xf numFmtId="0" fontId="4" fillId="0" borderId="3" xfId="47" applyFont="1" applyBorder="1" applyAlignment="1">
      <alignment horizontal="left"/>
    </xf>
    <xf numFmtId="0" fontId="4" fillId="0" borderId="4" xfId="47" applyFont="1" applyBorder="1" applyAlignment="1">
      <alignment horizontal="left"/>
    </xf>
    <xf numFmtId="43" fontId="4" fillId="40" borderId="2" xfId="1" applyFont="1" applyFill="1" applyBorder="1" applyAlignment="1">
      <alignment horizontal="center" vertical="top" wrapText="1"/>
    </xf>
    <xf numFmtId="43" fontId="20" fillId="40" borderId="4" xfId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vertical="top" wrapText="1"/>
    </xf>
    <xf numFmtId="44" fontId="4" fillId="0" borderId="7" xfId="0" applyNumberFormat="1" applyFont="1" applyBorder="1" applyAlignment="1">
      <alignment vertical="top" wrapText="1"/>
    </xf>
    <xf numFmtId="0" fontId="4" fillId="36" borderId="2" xfId="0" applyFont="1" applyFill="1" applyBorder="1" applyAlignment="1">
      <alignment horizontal="center" vertical="justify"/>
    </xf>
    <xf numFmtId="0" fontId="4" fillId="36" borderId="3" xfId="0" applyFont="1" applyFill="1" applyBorder="1" applyAlignment="1">
      <alignment horizontal="center" vertical="justify"/>
    </xf>
    <xf numFmtId="0" fontId="4" fillId="36" borderId="4" xfId="0" applyFont="1" applyFill="1" applyBorder="1" applyAlignment="1">
      <alignment horizontal="center" vertical="justify"/>
    </xf>
    <xf numFmtId="0" fontId="4" fillId="36" borderId="10" xfId="0" applyFont="1" applyFill="1" applyBorder="1" applyAlignment="1">
      <alignment horizontal="center" vertical="center" wrapText="1"/>
    </xf>
    <xf numFmtId="0" fontId="4" fillId="36" borderId="33" xfId="0" applyFont="1" applyFill="1" applyBorder="1" applyAlignment="1">
      <alignment horizontal="center" vertical="center" wrapText="1"/>
    </xf>
    <xf numFmtId="0" fontId="4" fillId="36" borderId="21" xfId="0" applyFont="1" applyFill="1" applyBorder="1" applyAlignment="1">
      <alignment horizontal="center" vertical="top" wrapText="1"/>
    </xf>
    <xf numFmtId="0" fontId="4" fillId="36" borderId="36" xfId="0" applyFont="1" applyFill="1" applyBorder="1" applyAlignment="1">
      <alignment horizontal="center" vertical="top" wrapText="1"/>
    </xf>
    <xf numFmtId="0" fontId="24" fillId="36" borderId="25" xfId="0" applyFont="1" applyFill="1" applyBorder="1" applyAlignment="1">
      <alignment horizontal="center" vertical="top" wrapText="1"/>
    </xf>
    <xf numFmtId="0" fontId="24" fillId="36" borderId="39" xfId="0" applyFont="1" applyFill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4" fillId="36" borderId="24" xfId="0" applyFont="1" applyFill="1" applyBorder="1" applyAlignment="1">
      <alignment horizontal="center" vertical="top" wrapText="1"/>
    </xf>
    <xf numFmtId="0" fontId="4" fillId="36" borderId="46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justify" vertical="justify"/>
    </xf>
    <xf numFmtId="0" fontId="4" fillId="0" borderId="2" xfId="0" applyFont="1" applyBorder="1" applyAlignment="1">
      <alignment horizontal="justify" vertical="justify"/>
    </xf>
    <xf numFmtId="0" fontId="4" fillId="0" borderId="3" xfId="0" applyFont="1" applyBorder="1" applyAlignment="1">
      <alignment horizontal="justify" vertical="justify"/>
    </xf>
    <xf numFmtId="0" fontId="4" fillId="0" borderId="4" xfId="0" applyFont="1" applyBorder="1" applyAlignment="1">
      <alignment horizontal="justify" vertical="justify"/>
    </xf>
    <xf numFmtId="0" fontId="4" fillId="36" borderId="10" xfId="0" applyFont="1" applyFill="1" applyBorder="1" applyAlignment="1">
      <alignment horizontal="center" vertical="top" wrapText="1"/>
    </xf>
    <xf numFmtId="0" fontId="4" fillId="36" borderId="11" xfId="0" applyFont="1" applyFill="1" applyBorder="1" applyAlignment="1">
      <alignment horizontal="center" vertical="top" wrapText="1"/>
    </xf>
    <xf numFmtId="0" fontId="4" fillId="36" borderId="27" xfId="0" applyFont="1" applyFill="1" applyBorder="1" applyAlignment="1">
      <alignment horizontal="center" vertical="top" wrapText="1"/>
    </xf>
    <xf numFmtId="0" fontId="4" fillId="36" borderId="22" xfId="0" applyFont="1" applyFill="1" applyBorder="1" applyAlignment="1">
      <alignment horizontal="center" vertical="top" wrapText="1"/>
    </xf>
    <xf numFmtId="0" fontId="4" fillId="36" borderId="23" xfId="0" applyFont="1" applyFill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justify"/>
    </xf>
    <xf numFmtId="0" fontId="24" fillId="0" borderId="4" xfId="0" applyFont="1" applyBorder="1" applyAlignment="1">
      <alignment horizontal="center" vertical="justify"/>
    </xf>
    <xf numFmtId="44" fontId="24" fillId="0" borderId="10" xfId="0" applyNumberFormat="1" applyFont="1" applyBorder="1" applyAlignment="1">
      <alignment horizontal="center" vertical="center"/>
    </xf>
    <xf numFmtId="44" fontId="24" fillId="0" borderId="11" xfId="0" applyNumberFormat="1" applyFont="1" applyBorder="1" applyAlignment="1">
      <alignment horizontal="center" vertical="center"/>
    </xf>
    <xf numFmtId="44" fontId="24" fillId="0" borderId="22" xfId="0" applyNumberFormat="1" applyFont="1" applyBorder="1" applyAlignment="1">
      <alignment horizontal="center" vertical="center"/>
    </xf>
    <xf numFmtId="44" fontId="24" fillId="0" borderId="23" xfId="0" applyNumberFormat="1" applyFont="1" applyBorder="1" applyAlignment="1">
      <alignment horizontal="center" vertical="center"/>
    </xf>
    <xf numFmtId="44" fontId="24" fillId="0" borderId="6" xfId="0" applyNumberFormat="1" applyFont="1" applyBorder="1" applyAlignment="1">
      <alignment horizontal="center" vertical="justify"/>
    </xf>
    <xf numFmtId="44" fontId="24" fillId="0" borderId="7" xfId="0" applyNumberFormat="1" applyFont="1" applyBorder="1" applyAlignment="1">
      <alignment horizontal="center" vertical="justify"/>
    </xf>
    <xf numFmtId="44" fontId="24" fillId="0" borderId="10" xfId="0" applyNumberFormat="1" applyFont="1" applyBorder="1" applyAlignment="1">
      <alignment horizontal="center" vertical="justify"/>
    </xf>
    <xf numFmtId="44" fontId="24" fillId="0" borderId="11" xfId="0" applyNumberFormat="1" applyFont="1" applyBorder="1" applyAlignment="1">
      <alignment horizontal="center" vertical="justify"/>
    </xf>
    <xf numFmtId="44" fontId="24" fillId="0" borderId="22" xfId="0" applyNumberFormat="1" applyFont="1" applyBorder="1" applyAlignment="1">
      <alignment horizontal="center" vertical="justify"/>
    </xf>
    <xf numFmtId="44" fontId="24" fillId="0" borderId="23" xfId="0" applyNumberFormat="1" applyFont="1" applyBorder="1" applyAlignment="1">
      <alignment horizontal="center" vertical="justify"/>
    </xf>
    <xf numFmtId="1" fontId="24" fillId="0" borderId="2" xfId="0" applyNumberFormat="1" applyFont="1" applyBorder="1" applyAlignment="1">
      <alignment horizontal="center" vertical="justify"/>
    </xf>
    <xf numFmtId="1" fontId="24" fillId="0" borderId="4" xfId="0" applyNumberFormat="1" applyFont="1" applyBorder="1" applyAlignment="1">
      <alignment horizontal="center" vertical="justify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24" fillId="0" borderId="2" xfId="1" applyNumberFormat="1" applyFont="1" applyBorder="1" applyAlignment="1">
      <alignment horizontal="center" vertical="justify"/>
    </xf>
    <xf numFmtId="165" fontId="24" fillId="0" borderId="4" xfId="1" applyNumberFormat="1" applyFont="1" applyBorder="1" applyAlignment="1">
      <alignment horizontal="center" vertical="justify"/>
    </xf>
    <xf numFmtId="44" fontId="24" fillId="0" borderId="2" xfId="0" applyNumberFormat="1" applyFont="1" applyBorder="1" applyAlignment="1">
      <alignment horizontal="center" vertical="justify"/>
    </xf>
    <xf numFmtId="44" fontId="24" fillId="0" borderId="4" xfId="0" applyNumberFormat="1" applyFont="1" applyBorder="1" applyAlignment="1">
      <alignment horizontal="center" vertical="justify"/>
    </xf>
    <xf numFmtId="0" fontId="4" fillId="36" borderId="10" xfId="0" applyFont="1" applyFill="1" applyBorder="1" applyAlignment="1">
      <alignment horizontal="center" vertical="justify"/>
    </xf>
    <xf numFmtId="0" fontId="4" fillId="36" borderId="11" xfId="0" applyFont="1" applyFill="1" applyBorder="1" applyAlignment="1">
      <alignment horizontal="center" vertical="justify"/>
    </xf>
    <xf numFmtId="0" fontId="4" fillId="36" borderId="21" xfId="0" applyFont="1" applyFill="1" applyBorder="1" applyAlignment="1">
      <alignment horizontal="center" vertical="justify"/>
    </xf>
    <xf numFmtId="0" fontId="4" fillId="36" borderId="27" xfId="0" applyFont="1" applyFill="1" applyBorder="1" applyAlignment="1">
      <alignment horizontal="center" vertical="justify"/>
    </xf>
    <xf numFmtId="0" fontId="4" fillId="36" borderId="22" xfId="0" applyFont="1" applyFill="1" applyBorder="1" applyAlignment="1">
      <alignment horizontal="center" vertical="justify"/>
    </xf>
    <xf numFmtId="0" fontId="4" fillId="36" borderId="23" xfId="0" applyFont="1" applyFill="1" applyBorder="1" applyAlignment="1">
      <alignment horizontal="center" vertical="justify"/>
    </xf>
    <xf numFmtId="0" fontId="4" fillId="0" borderId="2" xfId="47" applyFont="1" applyBorder="1" applyAlignment="1">
      <alignment horizontal="center"/>
    </xf>
    <xf numFmtId="0" fontId="4" fillId="0" borderId="3" xfId="47" applyFont="1" applyBorder="1" applyAlignment="1">
      <alignment horizontal="center"/>
    </xf>
    <xf numFmtId="0" fontId="4" fillId="0" borderId="4" xfId="47" applyFont="1" applyBorder="1" applyAlignment="1">
      <alignment horizontal="center"/>
    </xf>
    <xf numFmtId="0" fontId="4" fillId="36" borderId="10" xfId="47" applyFont="1" applyFill="1" applyBorder="1" applyAlignment="1">
      <alignment horizontal="center" vertical="top" wrapText="1"/>
    </xf>
    <xf numFmtId="0" fontId="4" fillId="36" borderId="11" xfId="47" applyFont="1" applyFill="1" applyBorder="1" applyAlignment="1">
      <alignment horizontal="center" vertical="top" wrapText="1"/>
    </xf>
    <xf numFmtId="0" fontId="24" fillId="0" borderId="21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1" fontId="24" fillId="0" borderId="6" xfId="0" applyNumberFormat="1" applyFont="1" applyBorder="1" applyAlignment="1">
      <alignment horizontal="center" vertical="center"/>
    </xf>
    <xf numFmtId="1" fontId="24" fillId="0" borderId="7" xfId="0" applyNumberFormat="1" applyFont="1" applyBorder="1" applyAlignment="1">
      <alignment horizontal="center" vertical="center"/>
    </xf>
    <xf numFmtId="0" fontId="24" fillId="36" borderId="10" xfId="0" applyFont="1" applyFill="1" applyBorder="1" applyAlignment="1">
      <alignment horizontal="center" vertical="justify"/>
    </xf>
    <xf numFmtId="0" fontId="24" fillId="36" borderId="11" xfId="0" applyFont="1" applyFill="1" applyBorder="1" applyAlignment="1">
      <alignment horizontal="center" vertical="justify"/>
    </xf>
    <xf numFmtId="0" fontId="24" fillId="36" borderId="22" xfId="0" applyFont="1" applyFill="1" applyBorder="1" applyAlignment="1">
      <alignment horizontal="center" vertical="top" wrapText="1"/>
    </xf>
    <xf numFmtId="0" fontId="24" fillId="36" borderId="23" xfId="0" applyFont="1" applyFill="1" applyBorder="1" applyAlignment="1">
      <alignment horizontal="center" vertical="top" wrapText="1"/>
    </xf>
    <xf numFmtId="0" fontId="24" fillId="36" borderId="22" xfId="0" applyFont="1" applyFill="1" applyBorder="1" applyAlignment="1">
      <alignment horizontal="center" vertical="justify"/>
    </xf>
    <xf numFmtId="0" fontId="24" fillId="36" borderId="23" xfId="0" applyFont="1" applyFill="1" applyBorder="1" applyAlignment="1">
      <alignment horizontal="center" vertical="justify"/>
    </xf>
    <xf numFmtId="0" fontId="4" fillId="0" borderId="0" xfId="0" applyFont="1" applyAlignment="1">
      <alignment horizontal="center" vertical="justify"/>
    </xf>
    <xf numFmtId="43" fontId="4" fillId="41" borderId="2" xfId="1" applyFont="1" applyFill="1" applyBorder="1" applyAlignment="1">
      <alignment horizontal="center"/>
    </xf>
    <xf numFmtId="43" fontId="4" fillId="41" borderId="4" xfId="1" applyFont="1" applyFill="1" applyBorder="1" applyAlignment="1">
      <alignment horizontal="center"/>
    </xf>
    <xf numFmtId="0" fontId="24" fillId="0" borderId="26" xfId="47" applyFont="1" applyBorder="1" applyAlignment="1">
      <alignment horizontal="center" vertical="top" wrapText="1"/>
    </xf>
    <xf numFmtId="0" fontId="24" fillId="0" borderId="29" xfId="47" applyFont="1" applyBorder="1" applyAlignment="1">
      <alignment horizontal="center" vertical="top" wrapText="1"/>
    </xf>
    <xf numFmtId="164" fontId="24" fillId="0" borderId="2" xfId="2" applyFont="1" applyBorder="1" applyAlignment="1">
      <alignment horizontal="center" vertical="top" wrapText="1"/>
    </xf>
    <xf numFmtId="164" fontId="24" fillId="0" borderId="4" xfId="2" applyFont="1" applyBorder="1" applyAlignment="1">
      <alignment horizontal="center" vertical="top" wrapText="1"/>
    </xf>
    <xf numFmtId="43" fontId="24" fillId="0" borderId="2" xfId="1" applyFont="1" applyBorder="1" applyAlignment="1">
      <alignment horizontal="center" vertical="top" wrapText="1"/>
    </xf>
    <xf numFmtId="43" fontId="24" fillId="0" borderId="4" xfId="1" applyFont="1" applyBorder="1" applyAlignment="1">
      <alignment horizontal="center" vertical="top" wrapText="1"/>
    </xf>
    <xf numFmtId="43" fontId="4" fillId="40" borderId="2" xfId="1" applyFont="1" applyFill="1" applyBorder="1" applyAlignment="1">
      <alignment horizontal="center"/>
    </xf>
    <xf numFmtId="43" fontId="4" fillId="40" borderId="4" xfId="1" applyFont="1" applyFill="1" applyBorder="1" applyAlignment="1">
      <alignment horizontal="center"/>
    </xf>
    <xf numFmtId="43" fontId="4" fillId="37" borderId="2" xfId="1" applyFont="1" applyFill="1" applyBorder="1" applyAlignment="1">
      <alignment horizontal="center"/>
    </xf>
    <xf numFmtId="43" fontId="4" fillId="37" borderId="4" xfId="1" applyFont="1" applyFill="1" applyBorder="1" applyAlignment="1">
      <alignment horizontal="center"/>
    </xf>
    <xf numFmtId="0" fontId="4" fillId="36" borderId="33" xfId="47" applyFont="1" applyFill="1" applyBorder="1" applyAlignment="1">
      <alignment horizontal="center" vertical="top" wrapText="1"/>
    </xf>
    <xf numFmtId="0" fontId="4" fillId="36" borderId="22" xfId="47" applyFont="1" applyFill="1" applyBorder="1" applyAlignment="1">
      <alignment horizontal="center" vertical="top" wrapText="1"/>
    </xf>
    <xf numFmtId="0" fontId="4" fillId="36" borderId="49" xfId="47" applyFont="1" applyFill="1" applyBorder="1" applyAlignment="1">
      <alignment horizontal="center" vertical="top" wrapText="1"/>
    </xf>
    <xf numFmtId="0" fontId="4" fillId="36" borderId="23" xfId="47" applyFont="1" applyFill="1" applyBorder="1" applyAlignment="1">
      <alignment horizontal="center" vertical="top" wrapText="1"/>
    </xf>
    <xf numFmtId="0" fontId="24" fillId="0" borderId="55" xfId="47" applyFont="1" applyBorder="1" applyAlignment="1">
      <alignment horizontal="center" vertical="top" wrapText="1"/>
    </xf>
    <xf numFmtId="0" fontId="24" fillId="0" borderId="56" xfId="47" applyFont="1" applyBorder="1" applyAlignment="1">
      <alignment horizontal="center" vertical="top" wrapText="1"/>
    </xf>
  </cellXfs>
  <cellStyles count="66">
    <cellStyle name="20% - Ênfase1" xfId="23" builtinId="30" customBuiltin="1"/>
    <cellStyle name="20% - Ênfase2" xfId="27" builtinId="34" customBuiltin="1"/>
    <cellStyle name="20% - Ênfase3" xfId="31" builtinId="38" customBuiltin="1"/>
    <cellStyle name="20% - Ênfase4" xfId="35" builtinId="42" customBuiltin="1"/>
    <cellStyle name="20% - Ênfase5" xfId="39" builtinId="46" customBuiltin="1"/>
    <cellStyle name="20% - Ênfase6" xfId="43" builtinId="50" customBuiltin="1"/>
    <cellStyle name="40% - Ênfase1" xfId="24" builtinId="31" customBuiltin="1"/>
    <cellStyle name="40% - Ênfase2" xfId="28" builtinId="35" customBuiltin="1"/>
    <cellStyle name="40% - Ênfase3" xfId="32" builtinId="39" customBuiltin="1"/>
    <cellStyle name="40% - Ênfase4" xfId="36" builtinId="43" customBuiltin="1"/>
    <cellStyle name="40% - Ênfase5" xfId="40" builtinId="47" customBuiltin="1"/>
    <cellStyle name="40% - Ênfase6" xfId="44" builtinId="51" customBuiltin="1"/>
    <cellStyle name="60% - Ênfase1" xfId="25" builtinId="32" customBuiltin="1"/>
    <cellStyle name="60% - Ênfase2" xfId="29" builtinId="36" customBuiltin="1"/>
    <cellStyle name="60% - Ênfase3" xfId="33" builtinId="40" customBuiltin="1"/>
    <cellStyle name="60% - Ênfase4" xfId="37" builtinId="44" customBuiltin="1"/>
    <cellStyle name="60% - Ênfase5" xfId="41" builtinId="48" customBuiltin="1"/>
    <cellStyle name="60% - Ênfase6" xfId="45" builtinId="52" customBuiltin="1"/>
    <cellStyle name="Bom" xfId="10" builtinId="26" customBuiltin="1"/>
    <cellStyle name="Cálculo" xfId="15" builtinId="22" customBuiltin="1"/>
    <cellStyle name="Célula de Verificação" xfId="17" builtinId="23" customBuiltin="1"/>
    <cellStyle name="Célula Vinculada" xfId="16" builtinId="24" customBuiltin="1"/>
    <cellStyle name="Ênfase1" xfId="22" builtinId="29" customBuiltin="1"/>
    <cellStyle name="Ênfase2" xfId="26" builtinId="33" customBuiltin="1"/>
    <cellStyle name="Ênfase3" xfId="30" builtinId="37" customBuiltin="1"/>
    <cellStyle name="Ênfase4" xfId="34" builtinId="41" customBuiltin="1"/>
    <cellStyle name="Ênfase5" xfId="38" builtinId="45" customBuiltin="1"/>
    <cellStyle name="Ênfase6" xfId="42" builtinId="49" customBuiltin="1"/>
    <cellStyle name="Entrada" xfId="13" builtinId="20" customBuiltin="1"/>
    <cellStyle name="Moeda" xfId="52" builtinId="4"/>
    <cellStyle name="Moeda 2" xfId="53" xr:uid="{00000000-0005-0000-0000-00001F000000}"/>
    <cellStyle name="Moeda 2 2" xfId="64" xr:uid="{00000000-0005-0000-0000-000020000000}"/>
    <cellStyle name="Moeda 3" xfId="63" xr:uid="{00000000-0005-0000-0000-000021000000}"/>
    <cellStyle name="Neutro" xfId="12" builtinId="28" customBuiltin="1"/>
    <cellStyle name="Normal" xfId="0" builtinId="0"/>
    <cellStyle name="Normal 2" xfId="47" xr:uid="{00000000-0005-0000-0000-000024000000}"/>
    <cellStyle name="Normal 3" xfId="54" xr:uid="{00000000-0005-0000-0000-000025000000}"/>
    <cellStyle name="Nota" xfId="19" builtinId="10" customBuiltin="1"/>
    <cellStyle name="Porcentagem" xfId="65" builtinId="5"/>
    <cellStyle name="Ruim" xfId="11" builtinId="27" customBuiltin="1"/>
    <cellStyle name="Saída" xfId="14" builtinId="21" customBuiltin="1"/>
    <cellStyle name="Texto de Aviso" xfId="18" builtinId="11" customBuiltin="1"/>
    <cellStyle name="Texto Explicativo" xfId="20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ítulo 4" xfId="9" builtinId="19" customBuiltin="1"/>
    <cellStyle name="Total" xfId="21" builtinId="25" customBuiltin="1"/>
    <cellStyle name="Vírgula" xfId="1" builtinId="3"/>
    <cellStyle name="Vírgula 2" xfId="2" xr:uid="{00000000-0005-0000-0000-000032000000}"/>
    <cellStyle name="Vírgula 3" xfId="4" xr:uid="{00000000-0005-0000-0000-000033000000}"/>
    <cellStyle name="Vírgula 3 2" xfId="50" xr:uid="{00000000-0005-0000-0000-000034000000}"/>
    <cellStyle name="Vírgula 3 2 2" xfId="61" xr:uid="{00000000-0005-0000-0000-000035000000}"/>
    <cellStyle name="Vírgula 3 3" xfId="57" xr:uid="{00000000-0005-0000-0000-000036000000}"/>
    <cellStyle name="Vírgula 4" xfId="3" xr:uid="{00000000-0005-0000-0000-000037000000}"/>
    <cellStyle name="Vírgula 4 2" xfId="49" xr:uid="{00000000-0005-0000-0000-000038000000}"/>
    <cellStyle name="Vírgula 4 2 2" xfId="60" xr:uid="{00000000-0005-0000-0000-000039000000}"/>
    <cellStyle name="Vírgula 4 3" xfId="56" xr:uid="{00000000-0005-0000-0000-00003A000000}"/>
    <cellStyle name="Vírgula 5" xfId="46" xr:uid="{00000000-0005-0000-0000-00003B000000}"/>
    <cellStyle name="Vírgula 5 2" xfId="51" xr:uid="{00000000-0005-0000-0000-00003C000000}"/>
    <cellStyle name="Vírgula 5 2 2" xfId="62" xr:uid="{00000000-0005-0000-0000-00003D000000}"/>
    <cellStyle name="Vírgula 5 3" xfId="58" xr:uid="{00000000-0005-0000-0000-00003E000000}"/>
    <cellStyle name="Vírgula 6" xfId="48" xr:uid="{00000000-0005-0000-0000-00003F000000}"/>
    <cellStyle name="Vírgula 6 2" xfId="59" xr:uid="{00000000-0005-0000-0000-000040000000}"/>
    <cellStyle name="Vírgula 7" xfId="55" xr:uid="{00000000-0005-0000-0000-00004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14792</xdr:rowOff>
    </xdr:from>
    <xdr:ext cx="0" cy="47625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3257550" y="9720767"/>
          <a:ext cx="0" cy="476250"/>
        </a:xfrm>
        <a:custGeom>
          <a:avLst/>
          <a:gdLst/>
          <a:ahLst/>
          <a:cxnLst/>
          <a:rect l="0" t="0" r="0" b="0"/>
          <a:pathLst>
            <a:path h="476250">
              <a:moveTo>
                <a:pt x="0" y="476030"/>
              </a:moveTo>
              <a:lnTo>
                <a:pt x="0" y="0"/>
              </a:lnTo>
            </a:path>
          </a:pathLst>
        </a:custGeom>
        <a:ln w="6104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36</xdr:row>
      <xdr:rowOff>51816</xdr:rowOff>
    </xdr:from>
    <xdr:ext cx="30480" cy="35560"/>
    <xdr:sp macro="" textlink="">
      <xdr:nvSpPr>
        <xdr:cNvPr id="17" name="Shape 1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696162" y="4099941"/>
          <a:ext cx="30480" cy="35560"/>
        </a:xfrm>
        <a:custGeom>
          <a:avLst/>
          <a:gdLst/>
          <a:ahLst/>
          <a:cxnLst/>
          <a:rect l="0" t="0" r="0" b="0"/>
          <a:pathLst>
            <a:path w="30480" h="35560">
              <a:moveTo>
                <a:pt x="7620" y="10668"/>
              </a:moveTo>
              <a:lnTo>
                <a:pt x="1524" y="10668"/>
              </a:lnTo>
              <a:lnTo>
                <a:pt x="1524" y="6096"/>
              </a:lnTo>
              <a:lnTo>
                <a:pt x="4572" y="3048"/>
              </a:lnTo>
              <a:lnTo>
                <a:pt x="6096" y="0"/>
              </a:lnTo>
              <a:lnTo>
                <a:pt x="18288" y="0"/>
              </a:lnTo>
              <a:lnTo>
                <a:pt x="21336" y="1524"/>
              </a:lnTo>
              <a:lnTo>
                <a:pt x="10668" y="1524"/>
              </a:lnTo>
              <a:lnTo>
                <a:pt x="7620" y="4572"/>
              </a:lnTo>
              <a:lnTo>
                <a:pt x="7620" y="10668"/>
              </a:lnTo>
              <a:close/>
            </a:path>
            <a:path w="30480" h="35560">
              <a:moveTo>
                <a:pt x="9144" y="35052"/>
              </a:moveTo>
              <a:lnTo>
                <a:pt x="6096" y="35052"/>
              </a:lnTo>
              <a:lnTo>
                <a:pt x="0" y="28956"/>
              </a:lnTo>
              <a:lnTo>
                <a:pt x="0" y="22860"/>
              </a:lnTo>
              <a:lnTo>
                <a:pt x="1524" y="21336"/>
              </a:lnTo>
              <a:lnTo>
                <a:pt x="1524" y="19812"/>
              </a:lnTo>
              <a:lnTo>
                <a:pt x="4572" y="18288"/>
              </a:lnTo>
              <a:lnTo>
                <a:pt x="6096" y="16764"/>
              </a:lnTo>
              <a:lnTo>
                <a:pt x="12192" y="13716"/>
              </a:lnTo>
              <a:lnTo>
                <a:pt x="18288" y="12192"/>
              </a:lnTo>
              <a:lnTo>
                <a:pt x="18288" y="4572"/>
              </a:lnTo>
              <a:lnTo>
                <a:pt x="16764" y="4572"/>
              </a:lnTo>
              <a:lnTo>
                <a:pt x="13716" y="1524"/>
              </a:lnTo>
              <a:lnTo>
                <a:pt x="22860" y="1524"/>
              </a:lnTo>
              <a:lnTo>
                <a:pt x="22860" y="3048"/>
              </a:lnTo>
              <a:lnTo>
                <a:pt x="24384" y="4572"/>
              </a:lnTo>
              <a:lnTo>
                <a:pt x="24384" y="13716"/>
              </a:lnTo>
              <a:lnTo>
                <a:pt x="18288" y="13716"/>
              </a:lnTo>
              <a:lnTo>
                <a:pt x="9144" y="18288"/>
              </a:lnTo>
              <a:lnTo>
                <a:pt x="6096" y="21336"/>
              </a:lnTo>
              <a:lnTo>
                <a:pt x="6096" y="27432"/>
              </a:lnTo>
              <a:lnTo>
                <a:pt x="9144" y="30480"/>
              </a:lnTo>
              <a:lnTo>
                <a:pt x="16764" y="30480"/>
              </a:lnTo>
              <a:lnTo>
                <a:pt x="13716" y="33528"/>
              </a:lnTo>
              <a:lnTo>
                <a:pt x="10668" y="33528"/>
              </a:lnTo>
              <a:lnTo>
                <a:pt x="9144" y="35052"/>
              </a:lnTo>
              <a:close/>
            </a:path>
            <a:path w="30480" h="35560">
              <a:moveTo>
                <a:pt x="6096" y="12192"/>
              </a:moveTo>
              <a:lnTo>
                <a:pt x="3048" y="12192"/>
              </a:lnTo>
              <a:lnTo>
                <a:pt x="3048" y="10668"/>
              </a:lnTo>
              <a:lnTo>
                <a:pt x="6096" y="10668"/>
              </a:lnTo>
              <a:lnTo>
                <a:pt x="6096" y="12192"/>
              </a:lnTo>
              <a:close/>
            </a:path>
            <a:path w="30480" h="35560">
              <a:moveTo>
                <a:pt x="16764" y="30480"/>
              </a:moveTo>
              <a:lnTo>
                <a:pt x="13716" y="30480"/>
              </a:lnTo>
              <a:lnTo>
                <a:pt x="15240" y="28956"/>
              </a:lnTo>
              <a:lnTo>
                <a:pt x="18288" y="27432"/>
              </a:lnTo>
              <a:lnTo>
                <a:pt x="18288" y="13716"/>
              </a:lnTo>
              <a:lnTo>
                <a:pt x="24384" y="13716"/>
              </a:lnTo>
              <a:lnTo>
                <a:pt x="24384" y="28956"/>
              </a:lnTo>
              <a:lnTo>
                <a:pt x="18288" y="28956"/>
              </a:lnTo>
              <a:lnTo>
                <a:pt x="16764" y="30480"/>
              </a:lnTo>
              <a:close/>
            </a:path>
            <a:path w="30480" h="35560">
              <a:moveTo>
                <a:pt x="28956" y="30480"/>
              </a:moveTo>
              <a:lnTo>
                <a:pt x="27432" y="30480"/>
              </a:lnTo>
              <a:lnTo>
                <a:pt x="27432" y="28956"/>
              </a:lnTo>
              <a:lnTo>
                <a:pt x="28956" y="28956"/>
              </a:lnTo>
              <a:lnTo>
                <a:pt x="30480" y="27432"/>
              </a:lnTo>
              <a:lnTo>
                <a:pt x="30480" y="28956"/>
              </a:lnTo>
              <a:lnTo>
                <a:pt x="28956" y="30480"/>
              </a:lnTo>
              <a:close/>
            </a:path>
            <a:path w="30480" h="35560">
              <a:moveTo>
                <a:pt x="24384" y="35052"/>
              </a:moveTo>
              <a:lnTo>
                <a:pt x="21336" y="35052"/>
              </a:lnTo>
              <a:lnTo>
                <a:pt x="18288" y="32004"/>
              </a:lnTo>
              <a:lnTo>
                <a:pt x="18288" y="28956"/>
              </a:lnTo>
              <a:lnTo>
                <a:pt x="25908" y="28956"/>
              </a:lnTo>
              <a:lnTo>
                <a:pt x="25908" y="30480"/>
              </a:lnTo>
              <a:lnTo>
                <a:pt x="28956" y="30480"/>
              </a:lnTo>
              <a:lnTo>
                <a:pt x="24384" y="35052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1</xdr:col>
      <xdr:colOff>0</xdr:colOff>
      <xdr:row>22</xdr:row>
      <xdr:rowOff>51816</xdr:rowOff>
    </xdr:from>
    <xdr:ext cx="30480" cy="35560"/>
    <xdr:sp macro="" textlink="">
      <xdr:nvSpPr>
        <xdr:cNvPr id="4" name="Shape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58037" y="5557266"/>
          <a:ext cx="30480" cy="35560"/>
        </a:xfrm>
        <a:custGeom>
          <a:avLst/>
          <a:gdLst/>
          <a:ahLst/>
          <a:cxnLst/>
          <a:rect l="0" t="0" r="0" b="0"/>
          <a:pathLst>
            <a:path w="30480" h="35560">
              <a:moveTo>
                <a:pt x="7620" y="10668"/>
              </a:moveTo>
              <a:lnTo>
                <a:pt x="1524" y="10668"/>
              </a:lnTo>
              <a:lnTo>
                <a:pt x="1524" y="6096"/>
              </a:lnTo>
              <a:lnTo>
                <a:pt x="4572" y="3048"/>
              </a:lnTo>
              <a:lnTo>
                <a:pt x="6096" y="0"/>
              </a:lnTo>
              <a:lnTo>
                <a:pt x="18288" y="0"/>
              </a:lnTo>
              <a:lnTo>
                <a:pt x="21336" y="1524"/>
              </a:lnTo>
              <a:lnTo>
                <a:pt x="10668" y="1524"/>
              </a:lnTo>
              <a:lnTo>
                <a:pt x="7620" y="4572"/>
              </a:lnTo>
              <a:lnTo>
                <a:pt x="7620" y="10668"/>
              </a:lnTo>
              <a:close/>
            </a:path>
            <a:path w="30480" h="35560">
              <a:moveTo>
                <a:pt x="9144" y="35052"/>
              </a:moveTo>
              <a:lnTo>
                <a:pt x="6096" y="35052"/>
              </a:lnTo>
              <a:lnTo>
                <a:pt x="0" y="28956"/>
              </a:lnTo>
              <a:lnTo>
                <a:pt x="0" y="22860"/>
              </a:lnTo>
              <a:lnTo>
                <a:pt x="1524" y="21336"/>
              </a:lnTo>
              <a:lnTo>
                <a:pt x="1524" y="19812"/>
              </a:lnTo>
              <a:lnTo>
                <a:pt x="4572" y="18288"/>
              </a:lnTo>
              <a:lnTo>
                <a:pt x="6096" y="16764"/>
              </a:lnTo>
              <a:lnTo>
                <a:pt x="12192" y="13716"/>
              </a:lnTo>
              <a:lnTo>
                <a:pt x="18288" y="12192"/>
              </a:lnTo>
              <a:lnTo>
                <a:pt x="18288" y="4572"/>
              </a:lnTo>
              <a:lnTo>
                <a:pt x="16764" y="4572"/>
              </a:lnTo>
              <a:lnTo>
                <a:pt x="13716" y="1524"/>
              </a:lnTo>
              <a:lnTo>
                <a:pt x="22860" y="1524"/>
              </a:lnTo>
              <a:lnTo>
                <a:pt x="22860" y="3048"/>
              </a:lnTo>
              <a:lnTo>
                <a:pt x="24384" y="4572"/>
              </a:lnTo>
              <a:lnTo>
                <a:pt x="24384" y="13716"/>
              </a:lnTo>
              <a:lnTo>
                <a:pt x="18288" y="13716"/>
              </a:lnTo>
              <a:lnTo>
                <a:pt x="9144" y="18288"/>
              </a:lnTo>
              <a:lnTo>
                <a:pt x="6096" y="21336"/>
              </a:lnTo>
              <a:lnTo>
                <a:pt x="6096" y="27432"/>
              </a:lnTo>
              <a:lnTo>
                <a:pt x="9144" y="30480"/>
              </a:lnTo>
              <a:lnTo>
                <a:pt x="16764" y="30480"/>
              </a:lnTo>
              <a:lnTo>
                <a:pt x="13716" y="33528"/>
              </a:lnTo>
              <a:lnTo>
                <a:pt x="10668" y="33528"/>
              </a:lnTo>
              <a:lnTo>
                <a:pt x="9144" y="35052"/>
              </a:lnTo>
              <a:close/>
            </a:path>
            <a:path w="30480" h="35560">
              <a:moveTo>
                <a:pt x="6096" y="12192"/>
              </a:moveTo>
              <a:lnTo>
                <a:pt x="3048" y="12192"/>
              </a:lnTo>
              <a:lnTo>
                <a:pt x="3048" y="10668"/>
              </a:lnTo>
              <a:lnTo>
                <a:pt x="6096" y="10668"/>
              </a:lnTo>
              <a:lnTo>
                <a:pt x="6096" y="12192"/>
              </a:lnTo>
              <a:close/>
            </a:path>
            <a:path w="30480" h="35560">
              <a:moveTo>
                <a:pt x="16764" y="30480"/>
              </a:moveTo>
              <a:lnTo>
                <a:pt x="13716" y="30480"/>
              </a:lnTo>
              <a:lnTo>
                <a:pt x="15240" y="28956"/>
              </a:lnTo>
              <a:lnTo>
                <a:pt x="18288" y="27432"/>
              </a:lnTo>
              <a:lnTo>
                <a:pt x="18288" y="13716"/>
              </a:lnTo>
              <a:lnTo>
                <a:pt x="24384" y="13716"/>
              </a:lnTo>
              <a:lnTo>
                <a:pt x="24384" y="28956"/>
              </a:lnTo>
              <a:lnTo>
                <a:pt x="18288" y="28956"/>
              </a:lnTo>
              <a:lnTo>
                <a:pt x="16764" y="30480"/>
              </a:lnTo>
              <a:close/>
            </a:path>
            <a:path w="30480" h="35560">
              <a:moveTo>
                <a:pt x="28956" y="30480"/>
              </a:moveTo>
              <a:lnTo>
                <a:pt x="27432" y="30480"/>
              </a:lnTo>
              <a:lnTo>
                <a:pt x="27432" y="28956"/>
              </a:lnTo>
              <a:lnTo>
                <a:pt x="28956" y="28956"/>
              </a:lnTo>
              <a:lnTo>
                <a:pt x="30480" y="27432"/>
              </a:lnTo>
              <a:lnTo>
                <a:pt x="30480" y="28956"/>
              </a:lnTo>
              <a:lnTo>
                <a:pt x="28956" y="30480"/>
              </a:lnTo>
              <a:close/>
            </a:path>
            <a:path w="30480" h="35560">
              <a:moveTo>
                <a:pt x="24384" y="35052"/>
              </a:moveTo>
              <a:lnTo>
                <a:pt x="21336" y="35052"/>
              </a:lnTo>
              <a:lnTo>
                <a:pt x="18288" y="32004"/>
              </a:lnTo>
              <a:lnTo>
                <a:pt x="18288" y="28956"/>
              </a:lnTo>
              <a:lnTo>
                <a:pt x="25908" y="28956"/>
              </a:lnTo>
              <a:lnTo>
                <a:pt x="25908" y="30480"/>
              </a:lnTo>
              <a:lnTo>
                <a:pt x="28956" y="30480"/>
              </a:lnTo>
              <a:lnTo>
                <a:pt x="24384" y="35052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4"/>
  <sheetViews>
    <sheetView showGridLines="0" zoomScaleNormal="100" workbookViewId="0">
      <selection activeCell="C81" sqref="C81"/>
    </sheetView>
  </sheetViews>
  <sheetFormatPr defaultColWidth="9.109375" defaultRowHeight="15.6" x14ac:dyDescent="0.3"/>
  <cols>
    <col min="1" max="1" width="9.109375" style="10"/>
    <col min="2" max="2" width="72.109375" style="10" customWidth="1"/>
    <col min="3" max="3" width="18" style="10" customWidth="1"/>
    <col min="4" max="4" width="14.33203125" style="10" customWidth="1"/>
    <col min="5" max="5" width="12.6640625" style="10" customWidth="1"/>
    <col min="6" max="6" width="12" style="10" customWidth="1"/>
    <col min="7" max="7" width="15.109375" style="10" customWidth="1"/>
    <col min="8" max="16384" width="9.109375" style="10"/>
  </cols>
  <sheetData>
    <row r="1" spans="1:4" x14ac:dyDescent="0.3">
      <c r="A1" s="199" t="s">
        <v>72</v>
      </c>
      <c r="B1" s="199"/>
      <c r="C1" s="199"/>
      <c r="D1" s="199"/>
    </row>
    <row r="2" spans="1:4" x14ac:dyDescent="0.3">
      <c r="A2" s="199" t="s">
        <v>73</v>
      </c>
      <c r="B2" s="199"/>
      <c r="C2" s="199"/>
      <c r="D2" s="199"/>
    </row>
    <row r="3" spans="1:4" x14ac:dyDescent="0.3">
      <c r="A3" s="200"/>
      <c r="B3" s="200"/>
      <c r="C3" s="200"/>
      <c r="D3" s="200"/>
    </row>
    <row r="4" spans="1:4" x14ac:dyDescent="0.3">
      <c r="A4" s="12"/>
      <c r="B4" s="12"/>
      <c r="C4" s="12"/>
      <c r="D4" s="12"/>
    </row>
    <row r="5" spans="1:4" ht="16.5" customHeight="1" x14ac:dyDescent="0.3">
      <c r="A5" s="201" t="s">
        <v>145</v>
      </c>
      <c r="B5" s="202"/>
      <c r="C5" s="202"/>
      <c r="D5" s="202"/>
    </row>
    <row r="6" spans="1:4" ht="16.5" customHeight="1" x14ac:dyDescent="0.3">
      <c r="A6" s="201" t="s">
        <v>146</v>
      </c>
      <c r="B6" s="202"/>
      <c r="C6" s="202"/>
      <c r="D6" s="202"/>
    </row>
    <row r="7" spans="1:4" x14ac:dyDescent="0.3">
      <c r="A7" s="17"/>
      <c r="B7" s="17"/>
      <c r="C7" s="17"/>
      <c r="D7" s="17"/>
    </row>
    <row r="8" spans="1:4" ht="16.5" customHeight="1" x14ac:dyDescent="0.3">
      <c r="A8" s="201"/>
      <c r="B8" s="202"/>
      <c r="C8" s="203"/>
      <c r="D8" s="203"/>
    </row>
    <row r="9" spans="1:4" x14ac:dyDescent="0.3">
      <c r="A9" s="204" t="s">
        <v>76</v>
      </c>
      <c r="B9" s="205"/>
      <c r="C9" s="206"/>
      <c r="D9" s="206"/>
    </row>
    <row r="10" spans="1:4" x14ac:dyDescent="0.3">
      <c r="A10" s="18" t="s">
        <v>15</v>
      </c>
      <c r="B10" s="18" t="s">
        <v>77</v>
      </c>
      <c r="C10" s="207"/>
      <c r="D10" s="191"/>
    </row>
    <row r="11" spans="1:4" x14ac:dyDescent="0.3">
      <c r="A11" s="18" t="s">
        <v>17</v>
      </c>
      <c r="B11" s="18" t="s">
        <v>78</v>
      </c>
      <c r="C11" s="190" t="s">
        <v>172</v>
      </c>
      <c r="D11" s="191"/>
    </row>
    <row r="12" spans="1:4" x14ac:dyDescent="0.3">
      <c r="A12" s="18" t="s">
        <v>19</v>
      </c>
      <c r="B12" s="18" t="s">
        <v>173</v>
      </c>
      <c r="C12" s="190"/>
      <c r="D12" s="191"/>
    </row>
    <row r="13" spans="1:4" x14ac:dyDescent="0.3">
      <c r="A13" s="18" t="s">
        <v>21</v>
      </c>
      <c r="B13" s="18" t="s">
        <v>79</v>
      </c>
      <c r="C13" s="190">
        <v>2024</v>
      </c>
      <c r="D13" s="191"/>
    </row>
    <row r="14" spans="1:4" ht="16.5" customHeight="1" x14ac:dyDescent="0.3">
      <c r="A14" s="18" t="s">
        <v>22</v>
      </c>
      <c r="B14" s="18" t="s">
        <v>80</v>
      </c>
      <c r="C14" s="190">
        <v>12</v>
      </c>
      <c r="D14" s="191"/>
    </row>
    <row r="15" spans="1:4" ht="16.5" customHeight="1" x14ac:dyDescent="0.3">
      <c r="A15" s="18" t="s">
        <v>24</v>
      </c>
      <c r="B15" s="18" t="s">
        <v>174</v>
      </c>
      <c r="C15" s="190"/>
      <c r="D15" s="191"/>
    </row>
    <row r="16" spans="1:4" ht="16.5" customHeight="1" x14ac:dyDescent="0.3">
      <c r="A16" s="18" t="s">
        <v>25</v>
      </c>
      <c r="B16" s="18" t="s">
        <v>83</v>
      </c>
      <c r="C16" s="190"/>
      <c r="D16" s="191"/>
    </row>
    <row r="17" spans="1:4" ht="16.5" customHeight="1" x14ac:dyDescent="0.3">
      <c r="A17" s="194" t="s">
        <v>81</v>
      </c>
      <c r="B17" s="195"/>
      <c r="C17" s="196"/>
      <c r="D17" s="196"/>
    </row>
    <row r="18" spans="1:4" ht="16.5" customHeight="1" x14ac:dyDescent="0.3">
      <c r="A18" s="17"/>
      <c r="B18" s="17"/>
      <c r="C18" s="17"/>
      <c r="D18" s="17"/>
    </row>
    <row r="19" spans="1:4" ht="16.5" customHeight="1" x14ac:dyDescent="0.3">
      <c r="A19" s="194" t="s">
        <v>84</v>
      </c>
      <c r="B19" s="195"/>
      <c r="C19" s="196"/>
      <c r="D19" s="196"/>
    </row>
    <row r="20" spans="1:4" ht="16.5" customHeight="1" x14ac:dyDescent="0.3">
      <c r="A20" s="190" t="s">
        <v>85</v>
      </c>
      <c r="B20" s="211"/>
      <c r="C20" s="191"/>
      <c r="D20" s="191"/>
    </row>
    <row r="21" spans="1:4" ht="16.5" customHeight="1" x14ac:dyDescent="0.3">
      <c r="A21" s="18">
        <v>1</v>
      </c>
      <c r="B21" s="18" t="s">
        <v>88</v>
      </c>
      <c r="C21" s="201" t="s">
        <v>75</v>
      </c>
      <c r="D21" s="209"/>
    </row>
    <row r="22" spans="1:4" ht="16.5" customHeight="1" x14ac:dyDescent="0.3">
      <c r="A22" s="18">
        <v>2</v>
      </c>
      <c r="B22" s="18" t="s">
        <v>86</v>
      </c>
      <c r="C22" s="201" t="s">
        <v>143</v>
      </c>
      <c r="D22" s="209"/>
    </row>
    <row r="23" spans="1:4" ht="16.5" customHeight="1" x14ac:dyDescent="0.3">
      <c r="A23" s="18">
        <v>3</v>
      </c>
      <c r="B23" s="18" t="s">
        <v>87</v>
      </c>
      <c r="C23" s="212">
        <v>1590</v>
      </c>
      <c r="D23" s="213"/>
    </row>
    <row r="24" spans="1:4" ht="16.5" customHeight="1" x14ac:dyDescent="0.3">
      <c r="A24" s="18">
        <v>4</v>
      </c>
      <c r="B24" s="18" t="s">
        <v>89</v>
      </c>
      <c r="C24" s="210">
        <v>45292</v>
      </c>
      <c r="D24" s="209"/>
    </row>
    <row r="25" spans="1:4" ht="16.5" customHeight="1" x14ac:dyDescent="0.3">
      <c r="A25" s="18">
        <v>5</v>
      </c>
      <c r="B25" s="18" t="s">
        <v>175</v>
      </c>
      <c r="C25" s="210" t="s">
        <v>176</v>
      </c>
      <c r="D25" s="209"/>
    </row>
    <row r="26" spans="1:4" x14ac:dyDescent="0.3">
      <c r="A26" s="17"/>
      <c r="B26" s="17"/>
      <c r="C26" s="17"/>
      <c r="D26" s="17"/>
    </row>
    <row r="27" spans="1:4" x14ac:dyDescent="0.3">
      <c r="A27" s="17"/>
      <c r="B27" s="17"/>
      <c r="C27" s="17"/>
      <c r="D27" s="17"/>
    </row>
    <row r="31" spans="1:4" x14ac:dyDescent="0.3">
      <c r="A31" s="197" t="s">
        <v>12</v>
      </c>
      <c r="B31" s="197"/>
      <c r="C31" s="197"/>
    </row>
    <row r="32" spans="1:4" ht="16.2" thickBot="1" x14ac:dyDescent="0.35"/>
    <row r="33" spans="1:3" ht="16.2" thickBot="1" x14ac:dyDescent="0.35">
      <c r="A33" s="3">
        <v>1</v>
      </c>
      <c r="B33" s="13" t="s">
        <v>13</v>
      </c>
      <c r="C33" s="13" t="s">
        <v>14</v>
      </c>
    </row>
    <row r="34" spans="1:3" ht="16.2" thickBot="1" x14ac:dyDescent="0.35">
      <c r="A34" s="4" t="s">
        <v>15</v>
      </c>
      <c r="B34" s="5" t="s">
        <v>16</v>
      </c>
      <c r="C34" s="14">
        <f>C23</f>
        <v>1590</v>
      </c>
    </row>
    <row r="35" spans="1:3" ht="16.2" thickBot="1" x14ac:dyDescent="0.35">
      <c r="A35" s="4" t="s">
        <v>17</v>
      </c>
      <c r="B35" s="5" t="s">
        <v>18</v>
      </c>
      <c r="C35" s="6"/>
    </row>
    <row r="36" spans="1:3" ht="16.2" thickBot="1" x14ac:dyDescent="0.35">
      <c r="A36" s="4" t="s">
        <v>19</v>
      </c>
      <c r="B36" s="5" t="s">
        <v>20</v>
      </c>
      <c r="C36" s="6"/>
    </row>
    <row r="37" spans="1:3" ht="16.2" thickBot="1" x14ac:dyDescent="0.35">
      <c r="A37" s="4" t="s">
        <v>21</v>
      </c>
      <c r="B37" s="5" t="s">
        <v>0</v>
      </c>
      <c r="C37" s="6"/>
    </row>
    <row r="38" spans="1:3" ht="16.2" thickBot="1" x14ac:dyDescent="0.35">
      <c r="A38" s="4" t="s">
        <v>22</v>
      </c>
      <c r="B38" s="5" t="s">
        <v>23</v>
      </c>
      <c r="C38" s="6"/>
    </row>
    <row r="39" spans="1:3" ht="16.2" thickBot="1" x14ac:dyDescent="0.35">
      <c r="A39" s="4" t="s">
        <v>24</v>
      </c>
      <c r="B39" s="5" t="s">
        <v>26</v>
      </c>
      <c r="C39" s="6"/>
    </row>
    <row r="40" spans="1:3" ht="16.2" thickBot="1" x14ac:dyDescent="0.35">
      <c r="A40" s="4"/>
      <c r="B40" s="5" t="s">
        <v>177</v>
      </c>
      <c r="C40" s="68">
        <f>SUM(C34:C39)</f>
        <v>1590</v>
      </c>
    </row>
    <row r="41" spans="1:3" ht="16.2" thickBot="1" x14ac:dyDescent="0.35">
      <c r="A41" s="4" t="s">
        <v>25</v>
      </c>
      <c r="B41" s="5" t="s">
        <v>26</v>
      </c>
      <c r="C41" s="6"/>
    </row>
    <row r="42" spans="1:3" ht="16.2" thickBot="1" x14ac:dyDescent="0.35">
      <c r="A42" s="192" t="s">
        <v>1</v>
      </c>
      <c r="B42" s="193"/>
      <c r="C42" s="68">
        <f>SUM(C40,C41)</f>
        <v>1590</v>
      </c>
    </row>
    <row r="45" spans="1:3" x14ac:dyDescent="0.3">
      <c r="A45" s="197" t="s">
        <v>27</v>
      </c>
      <c r="B45" s="197"/>
      <c r="C45" s="197"/>
    </row>
    <row r="46" spans="1:3" x14ac:dyDescent="0.3">
      <c r="A46" s="2"/>
    </row>
    <row r="47" spans="1:3" x14ac:dyDescent="0.3">
      <c r="A47" s="198" t="s">
        <v>28</v>
      </c>
      <c r="B47" s="198"/>
      <c r="C47" s="198"/>
    </row>
    <row r="48" spans="1:3" ht="16.2" thickBot="1" x14ac:dyDescent="0.35"/>
    <row r="49" spans="1:4" ht="16.2" thickBot="1" x14ac:dyDescent="0.35">
      <c r="A49" s="3" t="s">
        <v>29</v>
      </c>
      <c r="B49" s="13" t="s">
        <v>30</v>
      </c>
      <c r="C49" s="13" t="s">
        <v>14</v>
      </c>
    </row>
    <row r="50" spans="1:4" ht="16.2" thickBot="1" x14ac:dyDescent="0.35">
      <c r="A50" s="4" t="s">
        <v>15</v>
      </c>
      <c r="B50" s="5" t="s">
        <v>31</v>
      </c>
      <c r="C50" s="15">
        <f>C40*8.33%</f>
        <v>132.447</v>
      </c>
    </row>
    <row r="51" spans="1:4" ht="16.2" thickBot="1" x14ac:dyDescent="0.35">
      <c r="A51" s="4" t="s">
        <v>19</v>
      </c>
      <c r="B51" s="5" t="s">
        <v>178</v>
      </c>
      <c r="C51" s="15">
        <f>C40*3.025%</f>
        <v>48.097499999999997</v>
      </c>
    </row>
    <row r="52" spans="1:4" ht="16.2" thickBot="1" x14ac:dyDescent="0.35">
      <c r="A52" s="192" t="s">
        <v>179</v>
      </c>
      <c r="B52" s="193"/>
      <c r="C52" s="15">
        <f>SUM(C50:C51)</f>
        <v>180.5445</v>
      </c>
    </row>
    <row r="53" spans="1:4" ht="16.2" thickBot="1" x14ac:dyDescent="0.35">
      <c r="A53" s="69" t="s">
        <v>21</v>
      </c>
      <c r="B53" s="5" t="s">
        <v>180</v>
      </c>
      <c r="C53" s="15">
        <f>C52*C70</f>
        <v>61.024041000000004</v>
      </c>
    </row>
    <row r="54" spans="1:4" ht="16.2" thickBot="1" x14ac:dyDescent="0.35">
      <c r="A54" s="192" t="s">
        <v>1</v>
      </c>
      <c r="B54" s="193"/>
      <c r="C54" s="15">
        <f>SUM(C52:C53)</f>
        <v>241.56854100000001</v>
      </c>
    </row>
    <row r="59" spans="1:4" ht="15.75" customHeight="1" x14ac:dyDescent="0.3">
      <c r="A59" s="208" t="s">
        <v>32</v>
      </c>
      <c r="B59" s="208"/>
      <c r="C59" s="208"/>
      <c r="D59" s="208"/>
    </row>
    <row r="60" spans="1:4" ht="16.2" thickBot="1" x14ac:dyDescent="0.35"/>
    <row r="61" spans="1:4" ht="16.2" thickBot="1" x14ac:dyDescent="0.35">
      <c r="A61" s="3" t="s">
        <v>33</v>
      </c>
      <c r="B61" s="13" t="s">
        <v>34</v>
      </c>
      <c r="C61" s="13" t="s">
        <v>35</v>
      </c>
      <c r="D61" s="13" t="s">
        <v>14</v>
      </c>
    </row>
    <row r="62" spans="1:4" ht="16.2" thickBot="1" x14ac:dyDescent="0.35">
      <c r="A62" s="4" t="s">
        <v>15</v>
      </c>
      <c r="B62" s="5" t="s">
        <v>36</v>
      </c>
      <c r="C62" s="7">
        <v>0.2</v>
      </c>
      <c r="D62" s="15">
        <f>C42*C62</f>
        <v>318</v>
      </c>
    </row>
    <row r="63" spans="1:4" ht="16.2" thickBot="1" x14ac:dyDescent="0.35">
      <c r="A63" s="4" t="s">
        <v>17</v>
      </c>
      <c r="B63" s="5" t="s">
        <v>37</v>
      </c>
      <c r="C63" s="7">
        <v>2.5000000000000001E-2</v>
      </c>
      <c r="D63" s="15">
        <f>C63*C42</f>
        <v>39.75</v>
      </c>
    </row>
    <row r="64" spans="1:4" ht="16.2" thickBot="1" x14ac:dyDescent="0.35">
      <c r="A64" s="4" t="s">
        <v>19</v>
      </c>
      <c r="B64" s="5" t="s">
        <v>274</v>
      </c>
      <c r="C64" s="88"/>
      <c r="D64" s="15">
        <f>C42*C64</f>
        <v>0</v>
      </c>
    </row>
    <row r="65" spans="1:4" ht="16.2" thickBot="1" x14ac:dyDescent="0.35">
      <c r="A65" s="4" t="s">
        <v>21</v>
      </c>
      <c r="B65" s="5" t="s">
        <v>38</v>
      </c>
      <c r="C65" s="7">
        <v>1.4999999999999999E-2</v>
      </c>
      <c r="D65" s="15">
        <f>C42*C65</f>
        <v>23.849999999999998</v>
      </c>
    </row>
    <row r="66" spans="1:4" ht="16.2" thickBot="1" x14ac:dyDescent="0.35">
      <c r="A66" s="4" t="s">
        <v>22</v>
      </c>
      <c r="B66" s="5" t="s">
        <v>39</v>
      </c>
      <c r="C66" s="7">
        <v>0.01</v>
      </c>
      <c r="D66" s="15">
        <f>C66*C42</f>
        <v>15.9</v>
      </c>
    </row>
    <row r="67" spans="1:4" ht="16.2" thickBot="1" x14ac:dyDescent="0.35">
      <c r="A67" s="4" t="s">
        <v>24</v>
      </c>
      <c r="B67" s="5" t="s">
        <v>2</v>
      </c>
      <c r="C67" s="7">
        <v>6.0000000000000001E-3</v>
      </c>
      <c r="D67" s="15">
        <f>C67*C42</f>
        <v>9.5400000000000009</v>
      </c>
    </row>
    <row r="68" spans="1:4" ht="16.2" thickBot="1" x14ac:dyDescent="0.35">
      <c r="A68" s="4" t="s">
        <v>25</v>
      </c>
      <c r="B68" s="5" t="s">
        <v>3</v>
      </c>
      <c r="C68" s="7">
        <v>2E-3</v>
      </c>
      <c r="D68" s="15">
        <f>C68*C42</f>
        <v>3.18</v>
      </c>
    </row>
    <row r="69" spans="1:4" ht="16.2" thickBot="1" x14ac:dyDescent="0.35">
      <c r="A69" s="4" t="s">
        <v>40</v>
      </c>
      <c r="B69" s="5" t="s">
        <v>4</v>
      </c>
      <c r="C69" s="7">
        <v>0.08</v>
      </c>
      <c r="D69" s="15">
        <f>C42*C69</f>
        <v>127.2</v>
      </c>
    </row>
    <row r="70" spans="1:4" ht="16.2" thickBot="1" x14ac:dyDescent="0.35">
      <c r="A70" s="192" t="s">
        <v>41</v>
      </c>
      <c r="B70" s="193"/>
      <c r="C70" s="7">
        <f>C62+C63+C64+C65+C66+C67+C68+C69</f>
        <v>0.33800000000000002</v>
      </c>
      <c r="D70" s="15">
        <f>SUM(D62:D69)</f>
        <v>537.42000000000007</v>
      </c>
    </row>
    <row r="73" spans="1:4" x14ac:dyDescent="0.3">
      <c r="A73" s="198" t="s">
        <v>42</v>
      </c>
      <c r="B73" s="198"/>
      <c r="C73" s="198"/>
    </row>
    <row r="74" spans="1:4" ht="16.2" thickBot="1" x14ac:dyDescent="0.35"/>
    <row r="75" spans="1:4" ht="16.2" thickBot="1" x14ac:dyDescent="0.35">
      <c r="A75" s="3" t="s">
        <v>43</v>
      </c>
      <c r="B75" s="13" t="s">
        <v>44</v>
      </c>
      <c r="C75" s="13" t="s">
        <v>14</v>
      </c>
    </row>
    <row r="76" spans="1:4" ht="16.2" thickBot="1" x14ac:dyDescent="0.35">
      <c r="A76" s="4" t="s">
        <v>15</v>
      </c>
      <c r="B76" s="5" t="s">
        <v>277</v>
      </c>
      <c r="C76" s="14">
        <f>((3.8*2)*26)-C40*6%</f>
        <v>102.2</v>
      </c>
    </row>
    <row r="77" spans="1:4" ht="16.2" thickBot="1" x14ac:dyDescent="0.35">
      <c r="A77" s="4" t="s">
        <v>17</v>
      </c>
      <c r="B77" s="5" t="s">
        <v>278</v>
      </c>
      <c r="C77" s="14">
        <f>(19.77-1.32)*26</f>
        <v>479.7</v>
      </c>
    </row>
    <row r="78" spans="1:4" ht="16.2" thickBot="1" x14ac:dyDescent="0.35">
      <c r="A78" s="4" t="s">
        <v>19</v>
      </c>
      <c r="B78" s="5" t="s">
        <v>279</v>
      </c>
      <c r="C78" s="14">
        <v>137.79</v>
      </c>
    </row>
    <row r="79" spans="1:4" ht="16.2" thickBot="1" x14ac:dyDescent="0.35">
      <c r="A79" s="4" t="s">
        <v>21</v>
      </c>
      <c r="B79" s="5" t="s">
        <v>280</v>
      </c>
      <c r="C79" s="14">
        <v>33.65</v>
      </c>
    </row>
    <row r="80" spans="1:4" ht="16.2" thickBot="1" x14ac:dyDescent="0.35">
      <c r="A80" s="4" t="s">
        <v>22</v>
      </c>
      <c r="B80" s="5" t="s">
        <v>281</v>
      </c>
      <c r="C80" s="14">
        <v>15.2</v>
      </c>
    </row>
    <row r="81" spans="1:3" ht="31.8" thickBot="1" x14ac:dyDescent="0.35">
      <c r="A81" s="4" t="s">
        <v>24</v>
      </c>
      <c r="B81" s="5" t="s">
        <v>282</v>
      </c>
      <c r="C81" s="14">
        <f>(19.77)/12</f>
        <v>1.6475</v>
      </c>
    </row>
    <row r="82" spans="1:3" ht="16.2" thickBot="1" x14ac:dyDescent="0.35">
      <c r="A82" s="192" t="s">
        <v>1</v>
      </c>
      <c r="B82" s="193"/>
      <c r="C82" s="15">
        <f>C76+C77+C78+C79+C80+C81</f>
        <v>770.1875</v>
      </c>
    </row>
    <row r="85" spans="1:3" x14ac:dyDescent="0.3">
      <c r="A85" s="198" t="s">
        <v>45</v>
      </c>
      <c r="B85" s="198"/>
      <c r="C85" s="198"/>
    </row>
    <row r="86" spans="1:3" ht="16.2" thickBot="1" x14ac:dyDescent="0.35"/>
    <row r="87" spans="1:3" ht="16.2" thickBot="1" x14ac:dyDescent="0.35">
      <c r="A87" s="3">
        <v>2</v>
      </c>
      <c r="B87" s="13" t="s">
        <v>46</v>
      </c>
      <c r="C87" s="13" t="s">
        <v>14</v>
      </c>
    </row>
    <row r="88" spans="1:3" ht="16.2" thickBot="1" x14ac:dyDescent="0.35">
      <c r="A88" s="4" t="s">
        <v>29</v>
      </c>
      <c r="B88" s="5" t="s">
        <v>30</v>
      </c>
      <c r="C88" s="15">
        <f>C54</f>
        <v>241.56854100000001</v>
      </c>
    </row>
    <row r="89" spans="1:3" ht="16.2" thickBot="1" x14ac:dyDescent="0.35">
      <c r="A89" s="4" t="s">
        <v>33</v>
      </c>
      <c r="B89" s="5" t="s">
        <v>34</v>
      </c>
      <c r="C89" s="15">
        <f>D70</f>
        <v>537.42000000000007</v>
      </c>
    </row>
    <row r="90" spans="1:3" ht="16.2" thickBot="1" x14ac:dyDescent="0.35">
      <c r="A90" s="4" t="s">
        <v>43</v>
      </c>
      <c r="B90" s="5" t="s">
        <v>44</v>
      </c>
      <c r="C90" s="15">
        <f>C82</f>
        <v>770.1875</v>
      </c>
    </row>
    <row r="91" spans="1:3" ht="16.2" thickBot="1" x14ac:dyDescent="0.35">
      <c r="A91" s="192" t="s">
        <v>1</v>
      </c>
      <c r="B91" s="193"/>
      <c r="C91" s="15">
        <f>C88+C89+C90</f>
        <v>1549.1760410000002</v>
      </c>
    </row>
    <row r="92" spans="1:3" x14ac:dyDescent="0.3">
      <c r="A92" s="1"/>
    </row>
    <row r="94" spans="1:3" x14ac:dyDescent="0.3">
      <c r="A94" s="197" t="s">
        <v>47</v>
      </c>
      <c r="B94" s="197"/>
      <c r="C94" s="197"/>
    </row>
    <row r="95" spans="1:3" ht="16.2" thickBot="1" x14ac:dyDescent="0.35"/>
    <row r="96" spans="1:3" ht="16.2" thickBot="1" x14ac:dyDescent="0.35">
      <c r="A96" s="3">
        <v>3</v>
      </c>
      <c r="B96" s="13" t="s">
        <v>48</v>
      </c>
      <c r="C96" s="13" t="s">
        <v>14</v>
      </c>
    </row>
    <row r="97" spans="1:3" ht="16.2" thickBot="1" x14ac:dyDescent="0.35">
      <c r="A97" s="4" t="s">
        <v>15</v>
      </c>
      <c r="B97" s="8" t="s">
        <v>49</v>
      </c>
      <c r="C97" s="15">
        <f>C40*0.46%</f>
        <v>7.3140000000000001</v>
      </c>
    </row>
    <row r="98" spans="1:3" ht="16.2" thickBot="1" x14ac:dyDescent="0.35">
      <c r="A98" s="4" t="s">
        <v>17</v>
      </c>
      <c r="B98" s="8" t="s">
        <v>50</v>
      </c>
      <c r="C98" s="15">
        <f>C97*C69</f>
        <v>0.58511999999999997</v>
      </c>
    </row>
    <row r="99" spans="1:3" ht="16.2" thickBot="1" x14ac:dyDescent="0.35">
      <c r="A99" s="4" t="s">
        <v>19</v>
      </c>
      <c r="B99" s="8" t="s">
        <v>51</v>
      </c>
      <c r="C99" s="15">
        <f>C40*2%</f>
        <v>31.8</v>
      </c>
    </row>
    <row r="100" spans="1:3" ht="16.2" thickBot="1" x14ac:dyDescent="0.35">
      <c r="A100" s="4" t="s">
        <v>21</v>
      </c>
      <c r="B100" s="8" t="s">
        <v>52</v>
      </c>
      <c r="C100" s="15">
        <f>C40*1.94%</f>
        <v>30.846</v>
      </c>
    </row>
    <row r="101" spans="1:3" ht="16.2" thickBot="1" x14ac:dyDescent="0.35">
      <c r="A101" s="4" t="s">
        <v>22</v>
      </c>
      <c r="B101" s="8" t="s">
        <v>53</v>
      </c>
      <c r="C101" s="15">
        <f>C70*C100</f>
        <v>10.425948</v>
      </c>
    </row>
    <row r="102" spans="1:3" ht="16.2" thickBot="1" x14ac:dyDescent="0.35">
      <c r="A102" s="4" t="s">
        <v>24</v>
      </c>
      <c r="B102" s="8" t="s">
        <v>54</v>
      </c>
      <c r="C102" s="14">
        <f>C40*2%</f>
        <v>31.8</v>
      </c>
    </row>
    <row r="103" spans="1:3" ht="16.2" thickBot="1" x14ac:dyDescent="0.35">
      <c r="A103" s="192" t="s">
        <v>1</v>
      </c>
      <c r="B103" s="193"/>
      <c r="C103" s="15">
        <f>C97+C98+C99+C100+C101+C102</f>
        <v>112.771068</v>
      </c>
    </row>
    <row r="106" spans="1:3" x14ac:dyDescent="0.3">
      <c r="A106" s="197" t="s">
        <v>55</v>
      </c>
      <c r="B106" s="197"/>
      <c r="C106" s="197"/>
    </row>
    <row r="109" spans="1:3" x14ac:dyDescent="0.3">
      <c r="A109" s="198" t="s">
        <v>166</v>
      </c>
      <c r="B109" s="198"/>
      <c r="C109" s="198"/>
    </row>
    <row r="110" spans="1:3" ht="16.2" thickBot="1" x14ac:dyDescent="0.35">
      <c r="A110" s="2"/>
    </row>
    <row r="111" spans="1:3" ht="16.2" thickBot="1" x14ac:dyDescent="0.35">
      <c r="A111" s="3" t="s">
        <v>56</v>
      </c>
      <c r="B111" s="13" t="s">
        <v>57</v>
      </c>
      <c r="C111" s="13" t="s">
        <v>14</v>
      </c>
    </row>
    <row r="112" spans="1:3" ht="16.2" thickBot="1" x14ac:dyDescent="0.35">
      <c r="A112" s="4" t="s">
        <v>15</v>
      </c>
      <c r="B112" s="5" t="s">
        <v>168</v>
      </c>
      <c r="C112" s="15">
        <f>C40*9.075%</f>
        <v>144.29249999999999</v>
      </c>
    </row>
    <row r="113" spans="1:3" ht="16.2" thickBot="1" x14ac:dyDescent="0.35">
      <c r="A113" s="4" t="s">
        <v>17</v>
      </c>
      <c r="B113" s="5" t="s">
        <v>181</v>
      </c>
      <c r="C113" s="15">
        <f>C40*1.66%</f>
        <v>26.394000000000002</v>
      </c>
    </row>
    <row r="114" spans="1:3" ht="16.2" thickBot="1" x14ac:dyDescent="0.35">
      <c r="A114" s="4" t="s">
        <v>19</v>
      </c>
      <c r="B114" s="5" t="s">
        <v>169</v>
      </c>
      <c r="C114" s="15">
        <f>C40*0.04%</f>
        <v>0.63600000000000001</v>
      </c>
    </row>
    <row r="115" spans="1:3" ht="16.2" thickBot="1" x14ac:dyDescent="0.35">
      <c r="A115" s="4" t="s">
        <v>21</v>
      </c>
      <c r="B115" s="5" t="s">
        <v>182</v>
      </c>
      <c r="C115" s="15">
        <f>C40*0.28%</f>
        <v>4.4520000000000008</v>
      </c>
    </row>
    <row r="116" spans="1:3" ht="16.2" thickBot="1" x14ac:dyDescent="0.35">
      <c r="A116" s="4" t="s">
        <v>22</v>
      </c>
      <c r="B116" s="5" t="s">
        <v>170</v>
      </c>
      <c r="C116" s="15">
        <f>C40*0.27%</f>
        <v>4.2930000000000001</v>
      </c>
    </row>
    <row r="117" spans="1:3" ht="16.2" thickBot="1" x14ac:dyDescent="0.35">
      <c r="A117" s="4" t="s">
        <v>24</v>
      </c>
      <c r="B117" s="5" t="s">
        <v>171</v>
      </c>
      <c r="C117" s="15"/>
    </row>
    <row r="118" spans="1:3" ht="16.2" thickBot="1" x14ac:dyDescent="0.35">
      <c r="A118" s="4"/>
      <c r="B118" s="5"/>
      <c r="C118" s="6"/>
    </row>
    <row r="119" spans="1:3" ht="16.2" thickBot="1" x14ac:dyDescent="0.35">
      <c r="A119" s="192" t="s">
        <v>41</v>
      </c>
      <c r="B119" s="193"/>
      <c r="C119" s="15">
        <f>C112+C113+C114+C116+C117+C118</f>
        <v>175.6155</v>
      </c>
    </row>
    <row r="122" spans="1:3" x14ac:dyDescent="0.3">
      <c r="A122" s="198" t="s">
        <v>58</v>
      </c>
      <c r="B122" s="198"/>
      <c r="C122" s="198"/>
    </row>
    <row r="123" spans="1:3" ht="16.2" thickBot="1" x14ac:dyDescent="0.35">
      <c r="A123" s="2"/>
    </row>
    <row r="124" spans="1:3" ht="16.2" thickBot="1" x14ac:dyDescent="0.35">
      <c r="A124" s="3" t="s">
        <v>59</v>
      </c>
      <c r="B124" s="13" t="s">
        <v>60</v>
      </c>
      <c r="C124" s="13" t="s">
        <v>14</v>
      </c>
    </row>
    <row r="125" spans="1:3" ht="16.2" thickBot="1" x14ac:dyDescent="0.35">
      <c r="A125" s="4" t="s">
        <v>15</v>
      </c>
      <c r="B125" s="5" t="s">
        <v>74</v>
      </c>
      <c r="C125" s="15">
        <v>0</v>
      </c>
    </row>
    <row r="126" spans="1:3" ht="16.2" thickBot="1" x14ac:dyDescent="0.35">
      <c r="A126" s="192" t="s">
        <v>1</v>
      </c>
      <c r="B126" s="193"/>
      <c r="C126" s="15">
        <f>C125</f>
        <v>0</v>
      </c>
    </row>
    <row r="129" spans="1:3" x14ac:dyDescent="0.3">
      <c r="A129" s="198" t="s">
        <v>61</v>
      </c>
      <c r="B129" s="198"/>
      <c r="C129" s="198"/>
    </row>
    <row r="130" spans="1:3" ht="16.2" thickBot="1" x14ac:dyDescent="0.35">
      <c r="A130" s="2"/>
    </row>
    <row r="131" spans="1:3" ht="16.2" thickBot="1" x14ac:dyDescent="0.35">
      <c r="A131" s="3">
        <v>4</v>
      </c>
      <c r="B131" s="13" t="s">
        <v>62</v>
      </c>
      <c r="C131" s="13" t="s">
        <v>14</v>
      </c>
    </row>
    <row r="132" spans="1:3" ht="16.2" thickBot="1" x14ac:dyDescent="0.35">
      <c r="A132" s="4" t="s">
        <v>56</v>
      </c>
      <c r="B132" s="5" t="s">
        <v>57</v>
      </c>
      <c r="C132" s="15">
        <f>C119</f>
        <v>175.6155</v>
      </c>
    </row>
    <row r="133" spans="1:3" ht="16.2" thickBot="1" x14ac:dyDescent="0.35">
      <c r="A133" s="4" t="s">
        <v>59</v>
      </c>
      <c r="B133" s="5" t="s">
        <v>60</v>
      </c>
      <c r="C133" s="15">
        <f>C126</f>
        <v>0</v>
      </c>
    </row>
    <row r="134" spans="1:3" ht="16.2" thickBot="1" x14ac:dyDescent="0.35">
      <c r="A134" s="192" t="s">
        <v>1</v>
      </c>
      <c r="B134" s="193"/>
      <c r="C134" s="15">
        <f>C132+C133</f>
        <v>175.6155</v>
      </c>
    </row>
    <row r="137" spans="1:3" x14ac:dyDescent="0.3">
      <c r="A137" s="197" t="s">
        <v>63</v>
      </c>
      <c r="B137" s="197"/>
      <c r="C137" s="197"/>
    </row>
    <row r="138" spans="1:3" ht="16.2" thickBot="1" x14ac:dyDescent="0.35"/>
    <row r="139" spans="1:3" ht="16.2" thickBot="1" x14ac:dyDescent="0.35">
      <c r="A139" s="3">
        <v>5</v>
      </c>
      <c r="B139" s="9" t="s">
        <v>6</v>
      </c>
      <c r="C139" s="13" t="s">
        <v>14</v>
      </c>
    </row>
    <row r="140" spans="1:3" ht="16.2" thickBot="1" x14ac:dyDescent="0.35">
      <c r="A140" s="4" t="s">
        <v>15</v>
      </c>
      <c r="B140" s="5" t="s">
        <v>64</v>
      </c>
      <c r="C140" s="70">
        <f>'Uniformes e EPI '!F14</f>
        <v>0</v>
      </c>
    </row>
    <row r="141" spans="1:3" ht="16.2" thickBot="1" x14ac:dyDescent="0.35">
      <c r="A141" s="4" t="s">
        <v>17</v>
      </c>
      <c r="B141" s="5" t="s">
        <v>65</v>
      </c>
      <c r="C141" s="70">
        <f>'Materiais Limpeza'!H48</f>
        <v>0</v>
      </c>
    </row>
    <row r="142" spans="1:3" ht="16.2" thickBot="1" x14ac:dyDescent="0.35">
      <c r="A142" s="4" t="s">
        <v>19</v>
      </c>
      <c r="B142" s="5" t="s">
        <v>66</v>
      </c>
      <c r="C142" s="70">
        <f>'Equipamentos Limpeza'!L12</f>
        <v>0</v>
      </c>
    </row>
    <row r="143" spans="1:3" ht="16.2" thickBot="1" x14ac:dyDescent="0.35">
      <c r="A143" s="4" t="s">
        <v>21</v>
      </c>
      <c r="B143" s="5" t="s">
        <v>366</v>
      </c>
      <c r="C143" s="70">
        <f>'Uniformes e EPI '!F41</f>
        <v>0</v>
      </c>
    </row>
    <row r="144" spans="1:3" ht="16.2" thickBot="1" x14ac:dyDescent="0.35">
      <c r="A144" s="4" t="s">
        <v>22</v>
      </c>
      <c r="B144" s="5" t="s">
        <v>364</v>
      </c>
      <c r="C144" s="14">
        <f>'Materiais Higiene'!H16</f>
        <v>0</v>
      </c>
    </row>
    <row r="145" spans="1:4" ht="16.2" thickBot="1" x14ac:dyDescent="0.35">
      <c r="A145" s="192" t="s">
        <v>41</v>
      </c>
      <c r="B145" s="193"/>
      <c r="C145" s="15">
        <f>SUM(C140:C144)</f>
        <v>0</v>
      </c>
    </row>
    <row r="148" spans="1:4" x14ac:dyDescent="0.3">
      <c r="A148" s="197" t="s">
        <v>67</v>
      </c>
      <c r="B148" s="197"/>
      <c r="C148" s="197"/>
    </row>
    <row r="149" spans="1:4" ht="16.2" thickBot="1" x14ac:dyDescent="0.35"/>
    <row r="150" spans="1:4" ht="16.2" thickBot="1" x14ac:dyDescent="0.35">
      <c r="A150" s="3">
        <v>6</v>
      </c>
      <c r="B150" s="9" t="s">
        <v>7</v>
      </c>
      <c r="C150" s="13" t="s">
        <v>35</v>
      </c>
      <c r="D150" s="13" t="s">
        <v>14</v>
      </c>
    </row>
    <row r="151" spans="1:4" ht="16.2" thickBot="1" x14ac:dyDescent="0.35">
      <c r="A151" s="4" t="s">
        <v>15</v>
      </c>
      <c r="B151" s="5" t="s">
        <v>8</v>
      </c>
      <c r="C151" s="88"/>
      <c r="D151" s="15">
        <f>C151*C168</f>
        <v>0</v>
      </c>
    </row>
    <row r="152" spans="1:4" ht="16.2" thickBot="1" x14ac:dyDescent="0.35">
      <c r="A152" s="4" t="s">
        <v>17</v>
      </c>
      <c r="B152" s="5" t="s">
        <v>10</v>
      </c>
      <c r="C152" s="88"/>
      <c r="D152" s="15">
        <f>C152*(C168+D151)</f>
        <v>0</v>
      </c>
    </row>
    <row r="153" spans="1:4" ht="16.2" thickBot="1" x14ac:dyDescent="0.35">
      <c r="A153" s="4" t="s">
        <v>19</v>
      </c>
      <c r="B153" s="5" t="s">
        <v>9</v>
      </c>
      <c r="C153" s="114">
        <f>SUM(C154:C156)</f>
        <v>0.02</v>
      </c>
      <c r="D153" s="6"/>
    </row>
    <row r="154" spans="1:4" ht="16.2" thickBot="1" x14ac:dyDescent="0.35">
      <c r="A154" s="69"/>
      <c r="B154" s="117" t="s">
        <v>283</v>
      </c>
      <c r="C154" s="118"/>
      <c r="D154" s="91">
        <f>((($C$168+$D$151+$D$152)/(1-($C$153))*C154))</f>
        <v>0</v>
      </c>
    </row>
    <row r="155" spans="1:4" ht="16.2" thickBot="1" x14ac:dyDescent="0.35">
      <c r="A155" s="4"/>
      <c r="B155" s="117" t="s">
        <v>284</v>
      </c>
      <c r="C155" s="118"/>
      <c r="D155" s="91">
        <f>((($C$168+$D$151+$D$152)/(1-($C$153))*C155))</f>
        <v>0</v>
      </c>
    </row>
    <row r="156" spans="1:4" ht="16.2" thickBot="1" x14ac:dyDescent="0.35">
      <c r="A156" s="4"/>
      <c r="B156" s="117" t="s">
        <v>285</v>
      </c>
      <c r="C156" s="118">
        <v>0.02</v>
      </c>
      <c r="D156" s="91">
        <f>((($C$168+$D$151+$D$152)/(1-($C$153))*C156))</f>
        <v>69.950257326530618</v>
      </c>
    </row>
    <row r="157" spans="1:4" ht="16.2" thickBot="1" x14ac:dyDescent="0.35">
      <c r="A157" s="192" t="s">
        <v>41</v>
      </c>
      <c r="B157" s="193"/>
      <c r="C157" s="6"/>
      <c r="D157" s="15">
        <f>D151+D152+D154+D155+D156</f>
        <v>69.950257326530618</v>
      </c>
    </row>
    <row r="160" spans="1:4" x14ac:dyDescent="0.3">
      <c r="A160" s="197" t="s">
        <v>68</v>
      </c>
      <c r="B160" s="197"/>
      <c r="C160" s="197"/>
    </row>
    <row r="161" spans="1:4" ht="16.2" thickBot="1" x14ac:dyDescent="0.35"/>
    <row r="162" spans="1:4" ht="16.2" thickBot="1" x14ac:dyDescent="0.35">
      <c r="A162" s="3"/>
      <c r="B162" s="13" t="s">
        <v>69</v>
      </c>
      <c r="C162" s="13" t="s">
        <v>14</v>
      </c>
    </row>
    <row r="163" spans="1:4" ht="16.2" thickBot="1" x14ac:dyDescent="0.35">
      <c r="A163" s="11" t="s">
        <v>15</v>
      </c>
      <c r="B163" s="5" t="s">
        <v>12</v>
      </c>
      <c r="C163" s="16">
        <f>C42</f>
        <v>1590</v>
      </c>
    </row>
    <row r="164" spans="1:4" ht="16.2" thickBot="1" x14ac:dyDescent="0.35">
      <c r="A164" s="11" t="s">
        <v>17</v>
      </c>
      <c r="B164" s="5" t="s">
        <v>27</v>
      </c>
      <c r="C164" s="16">
        <f>C91</f>
        <v>1549.1760410000002</v>
      </c>
    </row>
    <row r="165" spans="1:4" ht="16.2" thickBot="1" x14ac:dyDescent="0.35">
      <c r="A165" s="11" t="s">
        <v>19</v>
      </c>
      <c r="B165" s="5" t="s">
        <v>47</v>
      </c>
      <c r="C165" s="16">
        <f>C103</f>
        <v>112.771068</v>
      </c>
    </row>
    <row r="166" spans="1:4" ht="16.2" thickBot="1" x14ac:dyDescent="0.35">
      <c r="A166" s="11" t="s">
        <v>21</v>
      </c>
      <c r="B166" s="5" t="s">
        <v>55</v>
      </c>
      <c r="C166" s="16">
        <f>C134</f>
        <v>175.6155</v>
      </c>
    </row>
    <row r="167" spans="1:4" ht="16.2" thickBot="1" x14ac:dyDescent="0.35">
      <c r="A167" s="11" t="s">
        <v>22</v>
      </c>
      <c r="B167" s="5" t="s">
        <v>63</v>
      </c>
      <c r="C167" s="16">
        <f>C145</f>
        <v>0</v>
      </c>
    </row>
    <row r="168" spans="1:4" ht="16.5" customHeight="1" thickBot="1" x14ac:dyDescent="0.35">
      <c r="A168" s="192" t="s">
        <v>368</v>
      </c>
      <c r="B168" s="193"/>
      <c r="C168" s="16">
        <f>C163+C164+C165+C166+C167</f>
        <v>3427.5626090000001</v>
      </c>
    </row>
    <row r="169" spans="1:4" ht="16.2" thickBot="1" x14ac:dyDescent="0.35">
      <c r="A169" s="11" t="s">
        <v>24</v>
      </c>
      <c r="B169" s="5" t="s">
        <v>70</v>
      </c>
      <c r="C169" s="16">
        <f>D157</f>
        <v>69.950257326530618</v>
      </c>
    </row>
    <row r="170" spans="1:4" ht="16.5" customHeight="1" thickBot="1" x14ac:dyDescent="0.35">
      <c r="A170" s="192" t="s">
        <v>71</v>
      </c>
      <c r="B170" s="193"/>
      <c r="C170" s="16">
        <f>C168+C169</f>
        <v>3497.5128663265305</v>
      </c>
    </row>
    <row r="172" spans="1:4" x14ac:dyDescent="0.3">
      <c r="A172" s="187"/>
      <c r="B172" s="188"/>
      <c r="C172" s="188"/>
      <c r="D172" s="188"/>
    </row>
    <row r="173" spans="1:4" x14ac:dyDescent="0.3">
      <c r="A173" s="189"/>
      <c r="B173" s="188"/>
      <c r="C173" s="188"/>
      <c r="D173" s="188"/>
    </row>
    <row r="174" spans="1:4" x14ac:dyDescent="0.3">
      <c r="A174" s="189"/>
      <c r="B174" s="188"/>
      <c r="C174" s="188"/>
      <c r="D174" s="188"/>
    </row>
  </sheetData>
  <mergeCells count="51">
    <mergeCell ref="C21:D21"/>
    <mergeCell ref="C24:D24"/>
    <mergeCell ref="C25:D25"/>
    <mergeCell ref="A19:D19"/>
    <mergeCell ref="A20:D20"/>
    <mergeCell ref="C22:D22"/>
    <mergeCell ref="C23:D23"/>
    <mergeCell ref="A91:B91"/>
    <mergeCell ref="A168:B168"/>
    <mergeCell ref="A170:B170"/>
    <mergeCell ref="A137:C137"/>
    <mergeCell ref="A145:B145"/>
    <mergeCell ref="A148:C148"/>
    <mergeCell ref="A157:B157"/>
    <mergeCell ref="A160:C160"/>
    <mergeCell ref="A119:B119"/>
    <mergeCell ref="A122:C122"/>
    <mergeCell ref="A126:B126"/>
    <mergeCell ref="A129:C129"/>
    <mergeCell ref="A134:B134"/>
    <mergeCell ref="A59:D59"/>
    <mergeCell ref="A70:B70"/>
    <mergeCell ref="A73:C73"/>
    <mergeCell ref="A82:B82"/>
    <mergeCell ref="A85:C85"/>
    <mergeCell ref="A8:D8"/>
    <mergeCell ref="A9:D9"/>
    <mergeCell ref="C10:D10"/>
    <mergeCell ref="C11:D11"/>
    <mergeCell ref="C13:D13"/>
    <mergeCell ref="A1:D1"/>
    <mergeCell ref="A2:D2"/>
    <mergeCell ref="A3:D3"/>
    <mergeCell ref="A5:D5"/>
    <mergeCell ref="A6:D6"/>
    <mergeCell ref="A172:D174"/>
    <mergeCell ref="C12:D12"/>
    <mergeCell ref="C15:D15"/>
    <mergeCell ref="C16:D16"/>
    <mergeCell ref="A52:B52"/>
    <mergeCell ref="C14:D14"/>
    <mergeCell ref="A17:D17"/>
    <mergeCell ref="A31:C31"/>
    <mergeCell ref="A42:B42"/>
    <mergeCell ref="A45:C45"/>
    <mergeCell ref="A47:C47"/>
    <mergeCell ref="A54:B54"/>
    <mergeCell ref="A94:C94"/>
    <mergeCell ref="A103:B103"/>
    <mergeCell ref="A106:C106"/>
    <mergeCell ref="A109:C109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  <ignoredErrors>
    <ignoredError sqref="C153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F53"/>
  <sheetViews>
    <sheetView showGridLines="0" topLeftCell="A49" workbookViewId="0">
      <selection activeCell="E45" sqref="E45:E51"/>
    </sheetView>
  </sheetViews>
  <sheetFormatPr defaultColWidth="9.109375" defaultRowHeight="13.8" x14ac:dyDescent="0.3"/>
  <cols>
    <col min="1" max="1" width="9.109375" style="66"/>
    <col min="2" max="2" width="33.6640625" style="66" customWidth="1"/>
    <col min="3" max="3" width="15" style="66" customWidth="1"/>
    <col min="4" max="4" width="13.5546875" style="66" customWidth="1"/>
    <col min="5" max="5" width="10.5546875" style="66" customWidth="1"/>
    <col min="6" max="6" width="11.44140625" style="66" bestFit="1" customWidth="1"/>
    <col min="7" max="16384" width="9.109375" style="66"/>
  </cols>
  <sheetData>
    <row r="3" spans="2:6" s="87" customFormat="1" ht="27.6" x14ac:dyDescent="0.3">
      <c r="B3" s="116" t="s">
        <v>270</v>
      </c>
      <c r="C3" s="116" t="s">
        <v>263</v>
      </c>
      <c r="D3" s="116" t="s">
        <v>264</v>
      </c>
      <c r="E3" s="173" t="s">
        <v>154</v>
      </c>
      <c r="F3" s="174" t="s">
        <v>365</v>
      </c>
    </row>
    <row r="4" spans="2:6" ht="41.4" x14ac:dyDescent="0.3">
      <c r="B4" s="94" t="s">
        <v>332</v>
      </c>
      <c r="C4" s="93" t="s">
        <v>213</v>
      </c>
      <c r="D4" s="93">
        <v>3</v>
      </c>
      <c r="E4" s="175"/>
      <c r="F4" s="176">
        <f>(E4*D4)*2</f>
        <v>0</v>
      </c>
    </row>
    <row r="5" spans="2:6" ht="69" x14ac:dyDescent="0.3">
      <c r="B5" s="94" t="s">
        <v>333</v>
      </c>
      <c r="C5" s="93" t="s">
        <v>213</v>
      </c>
      <c r="D5" s="93">
        <v>2</v>
      </c>
      <c r="E5" s="175"/>
      <c r="F5" s="176">
        <f>(E5*D5)*2</f>
        <v>0</v>
      </c>
    </row>
    <row r="6" spans="2:6" ht="41.4" x14ac:dyDescent="0.3">
      <c r="B6" s="94" t="s">
        <v>334</v>
      </c>
      <c r="C6" s="93" t="s">
        <v>213</v>
      </c>
      <c r="D6" s="93">
        <v>5</v>
      </c>
      <c r="E6" s="175"/>
      <c r="F6" s="176">
        <f>(E6*D6)*2</f>
        <v>0</v>
      </c>
    </row>
    <row r="7" spans="2:6" ht="41.4" x14ac:dyDescent="0.3">
      <c r="B7" s="94" t="s">
        <v>335</v>
      </c>
      <c r="C7" s="93" t="s">
        <v>265</v>
      </c>
      <c r="D7" s="93">
        <v>1</v>
      </c>
      <c r="E7" s="175"/>
      <c r="F7" s="176">
        <f>E7*D7</f>
        <v>0</v>
      </c>
    </row>
    <row r="8" spans="2:6" x14ac:dyDescent="0.3">
      <c r="B8" s="94" t="s">
        <v>336</v>
      </c>
      <c r="C8" s="93" t="s">
        <v>213</v>
      </c>
      <c r="D8" s="93">
        <v>2</v>
      </c>
      <c r="E8" s="175"/>
      <c r="F8" s="176">
        <f>(E8*D8)*2</f>
        <v>0</v>
      </c>
    </row>
    <row r="9" spans="2:6" ht="27.6" x14ac:dyDescent="0.3">
      <c r="B9" s="94" t="s">
        <v>337</v>
      </c>
      <c r="C9" s="93" t="s">
        <v>213</v>
      </c>
      <c r="D9" s="93">
        <v>5</v>
      </c>
      <c r="E9" s="175"/>
      <c r="F9" s="176">
        <f>(E9*D9)*2</f>
        <v>0</v>
      </c>
    </row>
    <row r="10" spans="2:6" x14ac:dyDescent="0.3">
      <c r="B10" s="94" t="s">
        <v>266</v>
      </c>
      <c r="C10" s="93" t="s">
        <v>213</v>
      </c>
      <c r="D10" s="93">
        <v>1</v>
      </c>
      <c r="E10" s="175"/>
      <c r="F10" s="176">
        <f>(E10*D10)*2</f>
        <v>0</v>
      </c>
    </row>
    <row r="11" spans="2:6" ht="27.6" x14ac:dyDescent="0.3">
      <c r="B11" s="94" t="s">
        <v>338</v>
      </c>
      <c r="C11" s="93" t="s">
        <v>339</v>
      </c>
      <c r="D11" s="93">
        <v>1</v>
      </c>
      <c r="E11" s="175"/>
      <c r="F11" s="176">
        <f>E11*D11</f>
        <v>0</v>
      </c>
    </row>
    <row r="12" spans="2:6" ht="27.6" x14ac:dyDescent="0.3">
      <c r="B12" s="94" t="s">
        <v>340</v>
      </c>
      <c r="C12" s="93" t="s">
        <v>213</v>
      </c>
      <c r="D12" s="93">
        <v>1</v>
      </c>
      <c r="E12" s="177"/>
      <c r="F12" s="176">
        <f>(E12*D12)*2</f>
        <v>0</v>
      </c>
    </row>
    <row r="13" spans="2:6" ht="15" customHeight="1" x14ac:dyDescent="0.3">
      <c r="B13" s="233" t="s">
        <v>322</v>
      </c>
      <c r="C13" s="233"/>
      <c r="D13" s="233"/>
      <c r="E13" s="233"/>
      <c r="F13" s="176">
        <f>SUM(F4:F12)</f>
        <v>0</v>
      </c>
    </row>
    <row r="14" spans="2:6" s="87" customFormat="1" ht="15" customHeight="1" x14ac:dyDescent="0.3">
      <c r="B14" s="233" t="s">
        <v>370</v>
      </c>
      <c r="C14" s="233"/>
      <c r="D14" s="233"/>
      <c r="E14" s="233"/>
      <c r="F14" s="176">
        <f>F13/12</f>
        <v>0</v>
      </c>
    </row>
    <row r="15" spans="2:6" s="87" customFormat="1" x14ac:dyDescent="0.3">
      <c r="B15" s="169"/>
      <c r="C15" s="178"/>
      <c r="D15" s="178"/>
      <c r="E15" s="178"/>
      <c r="F15" s="169"/>
    </row>
    <row r="16" spans="2:6" ht="27.6" x14ac:dyDescent="0.3">
      <c r="B16" s="116" t="s">
        <v>271</v>
      </c>
      <c r="C16" s="116" t="s">
        <v>263</v>
      </c>
      <c r="D16" s="116" t="s">
        <v>264</v>
      </c>
      <c r="E16" s="174" t="s">
        <v>154</v>
      </c>
      <c r="F16" s="174" t="s">
        <v>156</v>
      </c>
    </row>
    <row r="17" spans="2:6" ht="55.2" x14ac:dyDescent="0.3">
      <c r="B17" s="94" t="s">
        <v>341</v>
      </c>
      <c r="C17" s="93" t="s">
        <v>213</v>
      </c>
      <c r="D17" s="93">
        <v>2</v>
      </c>
      <c r="E17" s="175"/>
      <c r="F17" s="176">
        <f t="shared" ref="F17:F24" si="0">(E17*D17)*2</f>
        <v>0</v>
      </c>
    </row>
    <row r="18" spans="2:6" ht="55.2" x14ac:dyDescent="0.3">
      <c r="B18" s="94" t="s">
        <v>342</v>
      </c>
      <c r="C18" s="93" t="s">
        <v>213</v>
      </c>
      <c r="D18" s="93">
        <v>2</v>
      </c>
      <c r="E18" s="175"/>
      <c r="F18" s="176">
        <f t="shared" si="0"/>
        <v>0</v>
      </c>
    </row>
    <row r="19" spans="2:6" x14ac:dyDescent="0.3">
      <c r="B19" s="94" t="s">
        <v>343</v>
      </c>
      <c r="C19" s="93" t="s">
        <v>213</v>
      </c>
      <c r="D19" s="93">
        <v>1</v>
      </c>
      <c r="E19" s="175"/>
      <c r="F19" s="176">
        <f t="shared" si="0"/>
        <v>0</v>
      </c>
    </row>
    <row r="20" spans="2:6" ht="55.2" x14ac:dyDescent="0.3">
      <c r="B20" s="94" t="s">
        <v>344</v>
      </c>
      <c r="C20" s="93" t="s">
        <v>213</v>
      </c>
      <c r="D20" s="93">
        <v>2</v>
      </c>
      <c r="E20" s="175"/>
      <c r="F20" s="176">
        <f t="shared" si="0"/>
        <v>0</v>
      </c>
    </row>
    <row r="21" spans="2:6" x14ac:dyDescent="0.3">
      <c r="B21" s="94" t="s">
        <v>345</v>
      </c>
      <c r="C21" s="93" t="s">
        <v>213</v>
      </c>
      <c r="D21" s="93">
        <v>1</v>
      </c>
      <c r="E21" s="175"/>
      <c r="F21" s="176">
        <f t="shared" si="0"/>
        <v>0</v>
      </c>
    </row>
    <row r="22" spans="2:6" ht="27.6" x14ac:dyDescent="0.3">
      <c r="B22" s="94" t="s">
        <v>346</v>
      </c>
      <c r="C22" s="93" t="s">
        <v>213</v>
      </c>
      <c r="D22" s="93">
        <v>1</v>
      </c>
      <c r="E22" s="175"/>
      <c r="F22" s="176">
        <f t="shared" si="0"/>
        <v>0</v>
      </c>
    </row>
    <row r="23" spans="2:6" ht="41.4" x14ac:dyDescent="0.3">
      <c r="B23" s="94" t="s">
        <v>347</v>
      </c>
      <c r="C23" s="93" t="s">
        <v>213</v>
      </c>
      <c r="D23" s="93">
        <v>1</v>
      </c>
      <c r="E23" s="175"/>
      <c r="F23" s="176">
        <f t="shared" si="0"/>
        <v>0</v>
      </c>
    </row>
    <row r="24" spans="2:6" s="87" customFormat="1" x14ac:dyDescent="0.3">
      <c r="B24" s="94" t="s">
        <v>348</v>
      </c>
      <c r="C24" s="93" t="s">
        <v>213</v>
      </c>
      <c r="D24" s="93">
        <v>3</v>
      </c>
      <c r="E24" s="175"/>
      <c r="F24" s="176">
        <f t="shared" si="0"/>
        <v>0</v>
      </c>
    </row>
    <row r="25" spans="2:6" x14ac:dyDescent="0.3">
      <c r="B25" s="94" t="s">
        <v>349</v>
      </c>
      <c r="C25" s="93" t="s">
        <v>265</v>
      </c>
      <c r="D25" s="93">
        <v>1</v>
      </c>
      <c r="E25" s="175"/>
      <c r="F25" s="176">
        <f>E25*D25</f>
        <v>0</v>
      </c>
    </row>
    <row r="26" spans="2:6" ht="27.6" x14ac:dyDescent="0.3">
      <c r="B26" s="94" t="s">
        <v>376</v>
      </c>
      <c r="C26" s="93" t="s">
        <v>265</v>
      </c>
      <c r="D26" s="93">
        <v>1</v>
      </c>
      <c r="E26" s="175"/>
      <c r="F26" s="176">
        <f>E26*D26</f>
        <v>0</v>
      </c>
    </row>
    <row r="27" spans="2:6" ht="27.6" x14ac:dyDescent="0.3">
      <c r="B27" s="94" t="s">
        <v>350</v>
      </c>
      <c r="C27" s="93" t="s">
        <v>339</v>
      </c>
      <c r="D27" s="93">
        <v>1</v>
      </c>
      <c r="E27" s="175"/>
      <c r="F27" s="176">
        <f>E27*D27</f>
        <v>0</v>
      </c>
    </row>
    <row r="28" spans="2:6" x14ac:dyDescent="0.3">
      <c r="B28" s="233" t="s">
        <v>322</v>
      </c>
      <c r="C28" s="233"/>
      <c r="D28" s="233"/>
      <c r="E28" s="233"/>
      <c r="F28" s="176">
        <f>SUM(F17:F27)</f>
        <v>0</v>
      </c>
    </row>
    <row r="29" spans="2:6" x14ac:dyDescent="0.3">
      <c r="B29" s="233" t="s">
        <v>370</v>
      </c>
      <c r="C29" s="233"/>
      <c r="D29" s="233"/>
      <c r="E29" s="233"/>
      <c r="F29" s="179">
        <f>F28/12</f>
        <v>0</v>
      </c>
    </row>
    <row r="30" spans="2:6" x14ac:dyDescent="0.3">
      <c r="B30" s="169"/>
      <c r="C30" s="169"/>
      <c r="D30" s="169"/>
      <c r="E30" s="169"/>
      <c r="F30" s="169"/>
    </row>
    <row r="31" spans="2:6" x14ac:dyDescent="0.3">
      <c r="B31" s="169"/>
      <c r="C31" s="169"/>
      <c r="D31" s="169"/>
      <c r="E31" s="169"/>
      <c r="F31" s="169"/>
    </row>
    <row r="32" spans="2:6" ht="55.2" x14ac:dyDescent="0.3">
      <c r="B32" s="116" t="s">
        <v>272</v>
      </c>
      <c r="C32" s="116" t="s">
        <v>351</v>
      </c>
      <c r="D32" s="116" t="s">
        <v>352</v>
      </c>
      <c r="E32" s="174" t="s">
        <v>154</v>
      </c>
      <c r="F32" s="174" t="s">
        <v>156</v>
      </c>
    </row>
    <row r="33" spans="2:6" s="87" customFormat="1" ht="27.6" x14ac:dyDescent="0.3">
      <c r="B33" s="94" t="s">
        <v>267</v>
      </c>
      <c r="C33" s="93" t="s">
        <v>196</v>
      </c>
      <c r="D33" s="93">
        <v>2</v>
      </c>
      <c r="E33" s="177"/>
      <c r="F33" s="176">
        <f t="shared" ref="F33:F39" si="1">E33*D33</f>
        <v>0</v>
      </c>
    </row>
    <row r="34" spans="2:6" ht="27.6" x14ac:dyDescent="0.3">
      <c r="B34" s="94" t="s">
        <v>353</v>
      </c>
      <c r="C34" s="93" t="s">
        <v>297</v>
      </c>
      <c r="D34" s="93">
        <v>6</v>
      </c>
      <c r="E34" s="177"/>
      <c r="F34" s="176">
        <f t="shared" si="1"/>
        <v>0</v>
      </c>
    </row>
    <row r="35" spans="2:6" ht="27.6" x14ac:dyDescent="0.3">
      <c r="B35" s="94" t="s">
        <v>354</v>
      </c>
      <c r="C35" s="93" t="s">
        <v>297</v>
      </c>
      <c r="D35" s="93">
        <v>6</v>
      </c>
      <c r="E35" s="177"/>
      <c r="F35" s="176">
        <f t="shared" si="1"/>
        <v>0</v>
      </c>
    </row>
    <row r="36" spans="2:6" x14ac:dyDescent="0.3">
      <c r="B36" s="94" t="s">
        <v>355</v>
      </c>
      <c r="C36" s="93" t="s">
        <v>297</v>
      </c>
      <c r="D36" s="93">
        <v>12</v>
      </c>
      <c r="E36" s="177"/>
      <c r="F36" s="176">
        <f t="shared" si="1"/>
        <v>0</v>
      </c>
    </row>
    <row r="37" spans="2:6" ht="27.6" x14ac:dyDescent="0.3">
      <c r="B37" s="94" t="s">
        <v>356</v>
      </c>
      <c r="C37" s="93" t="s">
        <v>297</v>
      </c>
      <c r="D37" s="93">
        <v>2</v>
      </c>
      <c r="E37" s="177"/>
      <c r="F37" s="176">
        <f t="shared" si="1"/>
        <v>0</v>
      </c>
    </row>
    <row r="38" spans="2:6" ht="27.6" x14ac:dyDescent="0.3">
      <c r="B38" s="94" t="s">
        <v>268</v>
      </c>
      <c r="C38" s="93" t="s">
        <v>196</v>
      </c>
      <c r="D38" s="93">
        <v>4</v>
      </c>
      <c r="E38" s="177"/>
      <c r="F38" s="176">
        <f t="shared" si="1"/>
        <v>0</v>
      </c>
    </row>
    <row r="39" spans="2:6" x14ac:dyDescent="0.3">
      <c r="B39" s="94" t="s">
        <v>269</v>
      </c>
      <c r="C39" s="93" t="s">
        <v>196</v>
      </c>
      <c r="D39" s="93">
        <v>12</v>
      </c>
      <c r="E39" s="177"/>
      <c r="F39" s="176">
        <f t="shared" si="1"/>
        <v>0</v>
      </c>
    </row>
    <row r="40" spans="2:6" x14ac:dyDescent="0.3">
      <c r="B40" s="233" t="s">
        <v>322</v>
      </c>
      <c r="C40" s="233"/>
      <c r="D40" s="233"/>
      <c r="E40" s="233"/>
      <c r="F40" s="176">
        <f>SUM(F33:F39)</f>
        <v>0</v>
      </c>
    </row>
    <row r="41" spans="2:6" x14ac:dyDescent="0.3">
      <c r="B41" s="233" t="s">
        <v>370</v>
      </c>
      <c r="C41" s="233"/>
      <c r="D41" s="233"/>
      <c r="E41" s="233"/>
      <c r="F41" s="179">
        <f>F40/12</f>
        <v>0</v>
      </c>
    </row>
    <row r="42" spans="2:6" x14ac:dyDescent="0.3">
      <c r="B42" s="169"/>
      <c r="C42" s="169"/>
      <c r="D42" s="169"/>
      <c r="E42" s="171"/>
      <c r="F42" s="172"/>
    </row>
    <row r="43" spans="2:6" x14ac:dyDescent="0.3">
      <c r="B43" s="169"/>
      <c r="C43" s="169"/>
      <c r="D43" s="169"/>
      <c r="E43" s="171"/>
      <c r="F43" s="172"/>
    </row>
    <row r="44" spans="2:6" ht="55.2" x14ac:dyDescent="0.3">
      <c r="B44" s="116" t="s">
        <v>273</v>
      </c>
      <c r="C44" s="116" t="s">
        <v>351</v>
      </c>
      <c r="D44" s="116" t="s">
        <v>352</v>
      </c>
      <c r="E44" s="174" t="s">
        <v>154</v>
      </c>
      <c r="F44" s="174" t="s">
        <v>156</v>
      </c>
    </row>
    <row r="45" spans="2:6" x14ac:dyDescent="0.3">
      <c r="B45" s="94" t="s">
        <v>357</v>
      </c>
      <c r="C45" s="93" t="s">
        <v>297</v>
      </c>
      <c r="D45" s="93">
        <v>1</v>
      </c>
      <c r="E45" s="177"/>
      <c r="F45" s="176">
        <f>E45*D45</f>
        <v>0</v>
      </c>
    </row>
    <row r="46" spans="2:6" ht="27.6" x14ac:dyDescent="0.3">
      <c r="B46" s="94" t="s">
        <v>358</v>
      </c>
      <c r="C46" s="93" t="s">
        <v>196</v>
      </c>
      <c r="D46" s="93">
        <v>1</v>
      </c>
      <c r="E46" s="177"/>
      <c r="F46" s="176">
        <f>E46*D46</f>
        <v>0</v>
      </c>
    </row>
    <row r="47" spans="2:6" ht="27.6" x14ac:dyDescent="0.3">
      <c r="B47" s="94" t="s">
        <v>359</v>
      </c>
      <c r="C47" s="93" t="s">
        <v>297</v>
      </c>
      <c r="D47" s="93">
        <v>2</v>
      </c>
      <c r="E47" s="177"/>
      <c r="F47" s="176">
        <f>E47*D47</f>
        <v>0</v>
      </c>
    </row>
    <row r="48" spans="2:6" ht="27.6" x14ac:dyDescent="0.3">
      <c r="B48" s="94" t="s">
        <v>360</v>
      </c>
      <c r="C48" s="93" t="s">
        <v>196</v>
      </c>
      <c r="D48" s="93">
        <v>1</v>
      </c>
      <c r="E48" s="177"/>
      <c r="F48" s="176">
        <f>E48*D48/12</f>
        <v>0</v>
      </c>
    </row>
    <row r="49" spans="2:6" ht="27.6" x14ac:dyDescent="0.3">
      <c r="B49" s="94" t="s">
        <v>361</v>
      </c>
      <c r="C49" s="93" t="s">
        <v>196</v>
      </c>
      <c r="D49" s="93">
        <v>6</v>
      </c>
      <c r="E49" s="177"/>
      <c r="F49" s="176">
        <f>E49*D49/12</f>
        <v>0</v>
      </c>
    </row>
    <row r="50" spans="2:6" x14ac:dyDescent="0.3">
      <c r="B50" s="94" t="s">
        <v>362</v>
      </c>
      <c r="C50" s="93" t="s">
        <v>196</v>
      </c>
      <c r="D50" s="93">
        <v>2</v>
      </c>
      <c r="E50" s="177"/>
      <c r="F50" s="176">
        <f>E50*D50/12</f>
        <v>0</v>
      </c>
    </row>
    <row r="51" spans="2:6" x14ac:dyDescent="0.3">
      <c r="B51" s="94" t="s">
        <v>363</v>
      </c>
      <c r="C51" s="93" t="s">
        <v>196</v>
      </c>
      <c r="D51" s="93">
        <v>1</v>
      </c>
      <c r="E51" s="177"/>
      <c r="F51" s="176">
        <f>E51*D51/12</f>
        <v>0</v>
      </c>
    </row>
    <row r="52" spans="2:6" x14ac:dyDescent="0.3">
      <c r="B52" s="233" t="s">
        <v>322</v>
      </c>
      <c r="C52" s="233"/>
      <c r="D52" s="233"/>
      <c r="E52" s="233"/>
      <c r="F52" s="176">
        <f>SUM(F45:F51)</f>
        <v>0</v>
      </c>
    </row>
    <row r="53" spans="2:6" x14ac:dyDescent="0.3">
      <c r="B53" s="233" t="s">
        <v>370</v>
      </c>
      <c r="C53" s="233"/>
      <c r="D53" s="233"/>
      <c r="E53" s="233"/>
      <c r="F53" s="179">
        <f>F52/12</f>
        <v>0</v>
      </c>
    </row>
  </sheetData>
  <mergeCells count="8">
    <mergeCell ref="B52:E52"/>
    <mergeCell ref="B53:E53"/>
    <mergeCell ref="B13:E13"/>
    <mergeCell ref="B14:E14"/>
    <mergeCell ref="B28:E28"/>
    <mergeCell ref="B29:E29"/>
    <mergeCell ref="B40:E40"/>
    <mergeCell ref="B41:E4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7"/>
  <sheetViews>
    <sheetView showGridLines="0" topLeftCell="A102" workbookViewId="0">
      <selection activeCell="H65" sqref="H65"/>
    </sheetView>
  </sheetViews>
  <sheetFormatPr defaultColWidth="9.109375" defaultRowHeight="15.6" x14ac:dyDescent="0.3"/>
  <cols>
    <col min="1" max="1" width="3.5546875" style="10" customWidth="1"/>
    <col min="2" max="2" width="50.44140625" style="10" customWidth="1"/>
    <col min="3" max="3" width="19.33203125" style="58" bestFit="1" customWidth="1"/>
    <col min="4" max="4" width="12.5546875" style="58" bestFit="1" customWidth="1"/>
    <col min="5" max="5" width="18.33203125" style="10" customWidth="1"/>
    <col min="6" max="6" width="10" style="10" bestFit="1" customWidth="1"/>
    <col min="7" max="7" width="20.5546875" style="10" bestFit="1" customWidth="1"/>
    <col min="8" max="8" width="21.44140625" style="10" customWidth="1"/>
    <col min="9" max="9" width="10.109375" style="10" bestFit="1" customWidth="1"/>
    <col min="10" max="10" width="15.109375" style="10" bestFit="1" customWidth="1"/>
    <col min="11" max="11" width="10.109375" style="10" bestFit="1" customWidth="1"/>
    <col min="12" max="12" width="9.109375" style="10"/>
    <col min="13" max="13" width="10.109375" style="10" bestFit="1" customWidth="1"/>
    <col min="14" max="16384" width="9.109375" style="10"/>
  </cols>
  <sheetData>
    <row r="1" spans="1:7" x14ac:dyDescent="0.3">
      <c r="A1" s="234" t="s">
        <v>275</v>
      </c>
      <c r="B1" s="234"/>
      <c r="C1" s="234"/>
      <c r="D1" s="234"/>
      <c r="E1" s="234"/>
      <c r="F1" s="234"/>
      <c r="G1" s="234"/>
    </row>
    <row r="6" spans="1:7" ht="16.2" thickBot="1" x14ac:dyDescent="0.35"/>
    <row r="7" spans="1:7" ht="16.2" thickBot="1" x14ac:dyDescent="0.35">
      <c r="A7" s="253" t="s">
        <v>142</v>
      </c>
      <c r="B7" s="254"/>
      <c r="C7" s="254"/>
      <c r="D7" s="254"/>
      <c r="E7" s="254"/>
      <c r="F7" s="254"/>
      <c r="G7" s="255"/>
    </row>
    <row r="8" spans="1:7" ht="46.8" x14ac:dyDescent="0.3">
      <c r="A8" s="256" t="s">
        <v>82</v>
      </c>
      <c r="B8" s="257"/>
      <c r="C8" s="185" t="s">
        <v>90</v>
      </c>
      <c r="D8" s="185" t="s">
        <v>91</v>
      </c>
      <c r="E8" s="185" t="s">
        <v>92</v>
      </c>
      <c r="F8" s="185" t="s">
        <v>93</v>
      </c>
      <c r="G8" s="186" t="s">
        <v>94</v>
      </c>
    </row>
    <row r="9" spans="1:7" x14ac:dyDescent="0.3">
      <c r="A9" s="258" t="s">
        <v>95</v>
      </c>
      <c r="B9" s="259"/>
      <c r="C9" s="108" t="s">
        <v>96</v>
      </c>
      <c r="D9" s="108" t="s">
        <v>97</v>
      </c>
      <c r="E9" s="108" t="s">
        <v>98</v>
      </c>
      <c r="F9" s="108" t="s">
        <v>99</v>
      </c>
      <c r="G9" s="182" t="s">
        <v>100</v>
      </c>
    </row>
    <row r="10" spans="1:7" ht="16.2" thickBot="1" x14ac:dyDescent="0.35">
      <c r="A10" s="260"/>
      <c r="B10" s="261"/>
      <c r="C10" s="109"/>
      <c r="D10" s="109"/>
      <c r="E10" s="109"/>
      <c r="F10" s="183" t="s">
        <v>101</v>
      </c>
      <c r="G10" s="184"/>
    </row>
    <row r="11" spans="1:7" ht="16.2" thickBot="1" x14ac:dyDescent="0.35">
      <c r="A11" s="19" t="s">
        <v>102</v>
      </c>
      <c r="B11" s="20" t="s">
        <v>103</v>
      </c>
      <c r="C11" s="110">
        <f>'Aux. de limpeza'!C170</f>
        <v>3497.5128663265305</v>
      </c>
      <c r="D11" s="111">
        <v>2</v>
      </c>
      <c r="E11" s="21">
        <f>C11*D11</f>
        <v>6995.0257326530609</v>
      </c>
      <c r="F11" s="111">
        <v>1</v>
      </c>
      <c r="G11" s="22">
        <f>E11*F11</f>
        <v>6995.0257326530609</v>
      </c>
    </row>
    <row r="12" spans="1:7" ht="16.2" thickBot="1" x14ac:dyDescent="0.35">
      <c r="A12" s="19" t="s">
        <v>104</v>
      </c>
      <c r="B12" s="20" t="s">
        <v>160</v>
      </c>
      <c r="C12" s="110">
        <f>'Aux. de limpeza - Insalubridade'!C170</f>
        <v>4426.1507443673472</v>
      </c>
      <c r="D12" s="111">
        <v>2</v>
      </c>
      <c r="E12" s="21">
        <f>C12*D12</f>
        <v>8852.3014887346944</v>
      </c>
      <c r="F12" s="111">
        <v>1</v>
      </c>
      <c r="G12" s="22">
        <f>E12*F12</f>
        <v>8852.3014887346944</v>
      </c>
    </row>
    <row r="13" spans="1:7" ht="16.2" thickBot="1" x14ac:dyDescent="0.35">
      <c r="A13" s="19" t="s">
        <v>105</v>
      </c>
      <c r="B13" s="20" t="s">
        <v>153</v>
      </c>
      <c r="C13" s="110">
        <f>Jardineiro!C169</f>
        <v>3860.9133845914289</v>
      </c>
      <c r="D13" s="111">
        <v>1</v>
      </c>
      <c r="E13" s="21">
        <f>C13*D13</f>
        <v>3860.9133845914289</v>
      </c>
      <c r="F13" s="111">
        <v>1</v>
      </c>
      <c r="G13" s="22">
        <f>E13*F13</f>
        <v>3860.9133845914289</v>
      </c>
    </row>
    <row r="14" spans="1:7" ht="16.2" thickBot="1" x14ac:dyDescent="0.35">
      <c r="A14" s="19" t="s">
        <v>276</v>
      </c>
      <c r="B14" s="20" t="s">
        <v>375</v>
      </c>
      <c r="C14" s="110">
        <f>Líder!C170</f>
        <v>3734.4075998040817</v>
      </c>
      <c r="D14" s="111">
        <v>1</v>
      </c>
      <c r="E14" s="21">
        <f>C14*D14</f>
        <v>3734.4075998040817</v>
      </c>
      <c r="F14" s="111">
        <v>1</v>
      </c>
      <c r="G14" s="22">
        <f>E14*F14</f>
        <v>3734.4075998040817</v>
      </c>
    </row>
    <row r="15" spans="1:7" ht="16.2" hidden="1" thickBot="1" x14ac:dyDescent="0.35">
      <c r="A15" s="262" t="s">
        <v>106</v>
      </c>
      <c r="B15" s="263"/>
      <c r="C15" s="263"/>
      <c r="D15" s="263"/>
      <c r="E15" s="263"/>
      <c r="F15" s="264"/>
      <c r="G15" s="23">
        <f>G11+G12+G13+G14</f>
        <v>23442.648205783265</v>
      </c>
    </row>
    <row r="16" spans="1:7" ht="16.2" hidden="1" thickBot="1" x14ac:dyDescent="0.35">
      <c r="A16" s="24"/>
      <c r="B16" s="265" t="s">
        <v>107</v>
      </c>
      <c r="C16" s="265"/>
      <c r="D16" s="265"/>
      <c r="E16" s="265"/>
      <c r="F16" s="265"/>
      <c r="G16" s="266"/>
    </row>
    <row r="17" spans="1:8" ht="16.2" hidden="1" thickBot="1" x14ac:dyDescent="0.35">
      <c r="A17" s="240" t="s">
        <v>11</v>
      </c>
      <c r="B17" s="241"/>
      <c r="C17" s="241"/>
      <c r="D17" s="241"/>
      <c r="E17" s="241"/>
      <c r="F17" s="242"/>
      <c r="G17" s="25" t="s">
        <v>14</v>
      </c>
    </row>
    <row r="18" spans="1:8" ht="16.2" hidden="1" thickBot="1" x14ac:dyDescent="0.35">
      <c r="A18" s="26" t="s">
        <v>108</v>
      </c>
      <c r="B18" s="240" t="s">
        <v>109</v>
      </c>
      <c r="C18" s="241"/>
      <c r="D18" s="241"/>
      <c r="E18" s="241"/>
      <c r="F18" s="242"/>
      <c r="G18" s="27">
        <f>G15</f>
        <v>23442.648205783265</v>
      </c>
      <c r="H18" s="57"/>
    </row>
    <row r="19" spans="1:8" hidden="1" x14ac:dyDescent="0.3">
      <c r="A19" s="243" t="s">
        <v>17</v>
      </c>
      <c r="B19" s="245" t="s">
        <v>110</v>
      </c>
      <c r="C19" s="246"/>
      <c r="D19" s="246"/>
      <c r="E19" s="246"/>
      <c r="F19" s="247"/>
      <c r="G19" s="251">
        <f>G18*12</f>
        <v>281311.7784693992</v>
      </c>
      <c r="H19" s="57"/>
    </row>
    <row r="20" spans="1:8" ht="16.2" hidden="1" thickBot="1" x14ac:dyDescent="0.35">
      <c r="A20" s="244"/>
      <c r="B20" s="248"/>
      <c r="C20" s="249"/>
      <c r="D20" s="249"/>
      <c r="E20" s="249"/>
      <c r="F20" s="250"/>
      <c r="G20" s="252"/>
    </row>
    <row r="21" spans="1:8" x14ac:dyDescent="0.3">
      <c r="A21" s="28"/>
      <c r="B21" s="29"/>
      <c r="C21" s="29"/>
      <c r="D21" s="29"/>
      <c r="E21" s="29"/>
      <c r="F21" s="29"/>
      <c r="G21" s="30"/>
    </row>
    <row r="22" spans="1:8" ht="15.75" customHeight="1" x14ac:dyDescent="0.3">
      <c r="A22" s="322" t="s">
        <v>111</v>
      </c>
      <c r="B22" s="322"/>
      <c r="C22" s="322"/>
      <c r="D22" s="322"/>
      <c r="E22" s="322"/>
      <c r="F22" s="322"/>
      <c r="G22" s="322"/>
    </row>
    <row r="23" spans="1:8" ht="16.5" customHeight="1" thickBot="1" x14ac:dyDescent="0.35">
      <c r="A23" s="267" t="s">
        <v>112</v>
      </c>
      <c r="B23" s="267"/>
      <c r="C23" s="267"/>
      <c r="D23" s="17"/>
      <c r="E23" s="31"/>
      <c r="F23" s="31"/>
      <c r="G23" s="31"/>
    </row>
    <row r="24" spans="1:8" ht="16.5" customHeight="1" thickBot="1" x14ac:dyDescent="0.35">
      <c r="A24" s="268" t="s">
        <v>113</v>
      </c>
      <c r="B24" s="269"/>
      <c r="C24" s="269"/>
      <c r="D24" s="269"/>
      <c r="E24" s="269"/>
      <c r="F24" s="269"/>
      <c r="G24" s="270"/>
    </row>
    <row r="25" spans="1:8" ht="15.75" customHeight="1" x14ac:dyDescent="0.3">
      <c r="A25" s="271" t="s">
        <v>114</v>
      </c>
      <c r="B25" s="272"/>
      <c r="C25" s="271">
        <v>-1</v>
      </c>
      <c r="D25" s="272"/>
      <c r="E25" s="271">
        <v>-2</v>
      </c>
      <c r="F25" s="272"/>
      <c r="G25" s="32" t="s">
        <v>115</v>
      </c>
    </row>
    <row r="26" spans="1:8" ht="15.75" customHeight="1" x14ac:dyDescent="0.3">
      <c r="A26" s="258"/>
      <c r="B26" s="273"/>
      <c r="C26" s="258" t="s">
        <v>116</v>
      </c>
      <c r="D26" s="273"/>
      <c r="E26" s="258" t="s">
        <v>117</v>
      </c>
      <c r="F26" s="273"/>
      <c r="G26" s="33" t="s">
        <v>118</v>
      </c>
    </row>
    <row r="27" spans="1:8" ht="16.2" thickBot="1" x14ac:dyDescent="0.35">
      <c r="A27" s="274"/>
      <c r="B27" s="275"/>
      <c r="C27" s="274" t="s">
        <v>119</v>
      </c>
      <c r="D27" s="275"/>
      <c r="E27" s="274" t="s">
        <v>120</v>
      </c>
      <c r="F27" s="275"/>
      <c r="G27" s="34" t="s">
        <v>121</v>
      </c>
    </row>
    <row r="28" spans="1:8" ht="16.5" customHeight="1" thickBot="1" x14ac:dyDescent="0.35">
      <c r="A28" s="276" t="s">
        <v>151</v>
      </c>
      <c r="B28" s="277"/>
      <c r="C28" s="280">
        <v>1</v>
      </c>
      <c r="D28" s="281"/>
      <c r="E28" s="282">
        <f>C14</f>
        <v>3734.4075998040817</v>
      </c>
      <c r="F28" s="283"/>
      <c r="G28" s="286">
        <f>C28/(C29*D29)*E28</f>
        <v>8.2986835551201815E-2</v>
      </c>
    </row>
    <row r="29" spans="1:8" ht="16.2" thickBot="1" x14ac:dyDescent="0.35">
      <c r="A29" s="278"/>
      <c r="B29" s="279"/>
      <c r="C29" s="35">
        <v>30</v>
      </c>
      <c r="D29" s="35">
        <v>1500</v>
      </c>
      <c r="E29" s="284"/>
      <c r="F29" s="285"/>
      <c r="G29" s="287"/>
    </row>
    <row r="30" spans="1:8" ht="16.5" customHeight="1" thickBot="1" x14ac:dyDescent="0.35">
      <c r="A30" s="276" t="s">
        <v>122</v>
      </c>
      <c r="B30" s="277"/>
      <c r="C30" s="280">
        <v>1</v>
      </c>
      <c r="D30" s="281"/>
      <c r="E30" s="288">
        <f>C11</f>
        <v>3497.5128663265305</v>
      </c>
      <c r="F30" s="289"/>
      <c r="G30" s="286">
        <f>(C30/C31)*E30</f>
        <v>2.3316752442176867</v>
      </c>
    </row>
    <row r="31" spans="1:8" ht="16.2" thickBot="1" x14ac:dyDescent="0.35">
      <c r="A31" s="278"/>
      <c r="B31" s="279"/>
      <c r="C31" s="292">
        <f>D29</f>
        <v>1500</v>
      </c>
      <c r="D31" s="293"/>
      <c r="E31" s="290"/>
      <c r="F31" s="291"/>
      <c r="G31" s="287"/>
    </row>
    <row r="32" spans="1:8" ht="16.5" customHeight="1" thickBot="1" x14ac:dyDescent="0.35">
      <c r="A32" s="294" t="s">
        <v>5</v>
      </c>
      <c r="B32" s="295"/>
      <c r="C32" s="295"/>
      <c r="D32" s="295"/>
      <c r="E32" s="295"/>
      <c r="F32" s="296"/>
      <c r="G32" s="37">
        <f>G28+G30</f>
        <v>2.4146620797688887</v>
      </c>
    </row>
    <row r="33" spans="1:7" ht="16.2" thickBot="1" x14ac:dyDescent="0.35">
      <c r="A33" s="38"/>
      <c r="B33" s="39"/>
      <c r="C33" s="39"/>
      <c r="D33" s="39"/>
      <c r="E33" s="39"/>
      <c r="F33" s="39"/>
      <c r="G33" s="40"/>
    </row>
    <row r="34" spans="1:7" ht="16.5" customHeight="1" thickBot="1" x14ac:dyDescent="0.35">
      <c r="A34" s="268" t="s">
        <v>123</v>
      </c>
      <c r="B34" s="269"/>
      <c r="C34" s="269"/>
      <c r="D34" s="269"/>
      <c r="E34" s="269"/>
      <c r="F34" s="269"/>
      <c r="G34" s="270"/>
    </row>
    <row r="35" spans="1:7" ht="15.75" customHeight="1" x14ac:dyDescent="0.3">
      <c r="A35" s="271" t="s">
        <v>114</v>
      </c>
      <c r="B35" s="272"/>
      <c r="C35" s="271">
        <v>-1</v>
      </c>
      <c r="D35" s="272"/>
      <c r="E35" s="271">
        <v>-2</v>
      </c>
      <c r="F35" s="272"/>
      <c r="G35" s="32" t="s">
        <v>115</v>
      </c>
    </row>
    <row r="36" spans="1:7" ht="15.75" customHeight="1" x14ac:dyDescent="0.3">
      <c r="A36" s="258"/>
      <c r="B36" s="273"/>
      <c r="C36" s="258" t="s">
        <v>116</v>
      </c>
      <c r="D36" s="273"/>
      <c r="E36" s="258" t="s">
        <v>117</v>
      </c>
      <c r="F36" s="273"/>
      <c r="G36" s="33" t="s">
        <v>118</v>
      </c>
    </row>
    <row r="37" spans="1:7" ht="16.2" thickBot="1" x14ac:dyDescent="0.35">
      <c r="A37" s="274"/>
      <c r="B37" s="275"/>
      <c r="C37" s="274" t="s">
        <v>119</v>
      </c>
      <c r="D37" s="275"/>
      <c r="E37" s="274" t="s">
        <v>120</v>
      </c>
      <c r="F37" s="275"/>
      <c r="G37" s="34" t="s">
        <v>121</v>
      </c>
    </row>
    <row r="38" spans="1:7" ht="16.5" customHeight="1" thickBot="1" x14ac:dyDescent="0.35">
      <c r="A38" s="276" t="s">
        <v>151</v>
      </c>
      <c r="B38" s="277"/>
      <c r="C38" s="280">
        <v>1</v>
      </c>
      <c r="D38" s="281"/>
      <c r="E38" s="282">
        <f>E28</f>
        <v>3734.4075998040817</v>
      </c>
      <c r="F38" s="283"/>
      <c r="G38" s="286">
        <f>C38/(C39*D39)*E38</f>
        <v>0.16597367110240363</v>
      </c>
    </row>
    <row r="39" spans="1:7" ht="16.2" thickBot="1" x14ac:dyDescent="0.35">
      <c r="A39" s="278"/>
      <c r="B39" s="279"/>
      <c r="C39" s="35">
        <v>30</v>
      </c>
      <c r="D39" s="36">
        <v>750</v>
      </c>
      <c r="E39" s="284"/>
      <c r="F39" s="285"/>
      <c r="G39" s="287"/>
    </row>
    <row r="40" spans="1:7" ht="16.5" customHeight="1" thickBot="1" x14ac:dyDescent="0.35">
      <c r="A40" s="276" t="s">
        <v>161</v>
      </c>
      <c r="B40" s="277"/>
      <c r="C40" s="280">
        <v>1</v>
      </c>
      <c r="D40" s="281"/>
      <c r="E40" s="288">
        <f>C12</f>
        <v>4426.1507443673472</v>
      </c>
      <c r="F40" s="289"/>
      <c r="G40" s="286">
        <f>(C40/C41)*E40</f>
        <v>5.9015343258231292</v>
      </c>
    </row>
    <row r="41" spans="1:7" ht="16.2" thickBot="1" x14ac:dyDescent="0.35">
      <c r="A41" s="278"/>
      <c r="B41" s="279"/>
      <c r="C41" s="292">
        <f>D39</f>
        <v>750</v>
      </c>
      <c r="D41" s="293"/>
      <c r="E41" s="290"/>
      <c r="F41" s="291"/>
      <c r="G41" s="287"/>
    </row>
    <row r="42" spans="1:7" ht="16.5" customHeight="1" thickBot="1" x14ac:dyDescent="0.35">
      <c r="A42" s="294" t="s">
        <v>5</v>
      </c>
      <c r="B42" s="295"/>
      <c r="C42" s="295"/>
      <c r="D42" s="295"/>
      <c r="E42" s="295"/>
      <c r="F42" s="296"/>
      <c r="G42" s="37">
        <f>G38+G40</f>
        <v>6.0675079969255332</v>
      </c>
    </row>
    <row r="43" spans="1:7" ht="16.5" customHeight="1" thickBot="1" x14ac:dyDescent="0.35">
      <c r="A43" s="38"/>
      <c r="B43" s="39"/>
      <c r="C43" s="39"/>
      <c r="D43" s="39"/>
      <c r="E43" s="39"/>
      <c r="F43" s="39"/>
      <c r="G43" s="40"/>
    </row>
    <row r="44" spans="1:7" ht="16.5" customHeight="1" thickBot="1" x14ac:dyDescent="0.35">
      <c r="A44" s="268" t="s">
        <v>162</v>
      </c>
      <c r="B44" s="269"/>
      <c r="C44" s="269"/>
      <c r="D44" s="269"/>
      <c r="E44" s="269"/>
      <c r="F44" s="269"/>
      <c r="G44" s="270"/>
    </row>
    <row r="45" spans="1:7" ht="16.5" customHeight="1" x14ac:dyDescent="0.3">
      <c r="A45" s="271" t="s">
        <v>114</v>
      </c>
      <c r="B45" s="272"/>
      <c r="C45" s="271">
        <v>-1</v>
      </c>
      <c r="D45" s="272"/>
      <c r="E45" s="271">
        <v>-2</v>
      </c>
      <c r="F45" s="272"/>
      <c r="G45" s="32" t="s">
        <v>115</v>
      </c>
    </row>
    <row r="46" spans="1:7" ht="16.5" customHeight="1" x14ac:dyDescent="0.3">
      <c r="A46" s="258"/>
      <c r="B46" s="273"/>
      <c r="C46" s="258" t="s">
        <v>116</v>
      </c>
      <c r="D46" s="273"/>
      <c r="E46" s="258" t="s">
        <v>117</v>
      </c>
      <c r="F46" s="273"/>
      <c r="G46" s="33" t="s">
        <v>118</v>
      </c>
    </row>
    <row r="47" spans="1:7" ht="16.5" customHeight="1" thickBot="1" x14ac:dyDescent="0.35">
      <c r="A47" s="274"/>
      <c r="B47" s="275"/>
      <c r="C47" s="274" t="s">
        <v>119</v>
      </c>
      <c r="D47" s="275"/>
      <c r="E47" s="274" t="s">
        <v>120</v>
      </c>
      <c r="F47" s="275"/>
      <c r="G47" s="34" t="s">
        <v>121</v>
      </c>
    </row>
    <row r="48" spans="1:7" ht="16.5" customHeight="1" thickBot="1" x14ac:dyDescent="0.35">
      <c r="A48" s="276" t="s">
        <v>151</v>
      </c>
      <c r="B48" s="277"/>
      <c r="C48" s="280">
        <v>1</v>
      </c>
      <c r="D48" s="281"/>
      <c r="E48" s="282">
        <f>E38</f>
        <v>3734.4075998040817</v>
      </c>
      <c r="F48" s="283"/>
      <c r="G48" s="286">
        <f>C48/(C49*D49)*E48</f>
        <v>8.2986835551201815E-2</v>
      </c>
    </row>
    <row r="49" spans="1:7" ht="16.5" customHeight="1" thickBot="1" x14ac:dyDescent="0.35">
      <c r="A49" s="278"/>
      <c r="B49" s="279"/>
      <c r="C49" s="35">
        <v>30</v>
      </c>
      <c r="D49" s="36">
        <v>1500</v>
      </c>
      <c r="E49" s="284"/>
      <c r="F49" s="285"/>
      <c r="G49" s="287"/>
    </row>
    <row r="50" spans="1:7" ht="16.5" customHeight="1" thickBot="1" x14ac:dyDescent="0.35">
      <c r="A50" s="276" t="s">
        <v>122</v>
      </c>
      <c r="B50" s="277"/>
      <c r="C50" s="280">
        <v>1</v>
      </c>
      <c r="D50" s="281"/>
      <c r="E50" s="288">
        <f>E30</f>
        <v>3497.5128663265305</v>
      </c>
      <c r="F50" s="289"/>
      <c r="G50" s="286">
        <f>(C50/C51)*E50</f>
        <v>2.3316752442176867</v>
      </c>
    </row>
    <row r="51" spans="1:7" ht="16.5" customHeight="1" thickBot="1" x14ac:dyDescent="0.35">
      <c r="A51" s="278"/>
      <c r="B51" s="279"/>
      <c r="C51" s="292">
        <f>D49</f>
        <v>1500</v>
      </c>
      <c r="D51" s="293"/>
      <c r="E51" s="290"/>
      <c r="F51" s="291"/>
      <c r="G51" s="287"/>
    </row>
    <row r="52" spans="1:7" ht="16.5" customHeight="1" thickBot="1" x14ac:dyDescent="0.35">
      <c r="A52" s="294" t="s">
        <v>5</v>
      </c>
      <c r="B52" s="295"/>
      <c r="C52" s="295"/>
      <c r="D52" s="295"/>
      <c r="E52" s="295"/>
      <c r="F52" s="296"/>
      <c r="G52" s="37">
        <f>G48+G50</f>
        <v>2.4146620797688887</v>
      </c>
    </row>
    <row r="53" spans="1:7" ht="16.2" thickBot="1" x14ac:dyDescent="0.35">
      <c r="A53" s="38"/>
      <c r="B53" s="39"/>
      <c r="C53" s="39"/>
      <c r="D53" s="39"/>
      <c r="E53" s="39"/>
      <c r="F53" s="39"/>
      <c r="G53" s="40"/>
    </row>
    <row r="54" spans="1:7" ht="16.5" customHeight="1" thickBot="1" x14ac:dyDescent="0.35">
      <c r="A54" s="268" t="s">
        <v>124</v>
      </c>
      <c r="B54" s="269"/>
      <c r="C54" s="269"/>
      <c r="D54" s="269"/>
      <c r="E54" s="269"/>
      <c r="F54" s="269"/>
      <c r="G54" s="270"/>
    </row>
    <row r="55" spans="1:7" ht="15.75" customHeight="1" x14ac:dyDescent="0.3">
      <c r="A55" s="271" t="s">
        <v>114</v>
      </c>
      <c r="B55" s="272"/>
      <c r="C55" s="271">
        <v>-1</v>
      </c>
      <c r="D55" s="272"/>
      <c r="E55" s="271">
        <v>-2</v>
      </c>
      <c r="F55" s="272"/>
      <c r="G55" s="32" t="s">
        <v>115</v>
      </c>
    </row>
    <row r="56" spans="1:7" ht="15.75" customHeight="1" x14ac:dyDescent="0.3">
      <c r="A56" s="258"/>
      <c r="B56" s="273"/>
      <c r="C56" s="258" t="s">
        <v>116</v>
      </c>
      <c r="D56" s="273"/>
      <c r="E56" s="258" t="s">
        <v>117</v>
      </c>
      <c r="F56" s="273"/>
      <c r="G56" s="33" t="s">
        <v>118</v>
      </c>
    </row>
    <row r="57" spans="1:7" ht="16.2" thickBot="1" x14ac:dyDescent="0.35">
      <c r="A57" s="274"/>
      <c r="B57" s="275"/>
      <c r="C57" s="274" t="s">
        <v>119</v>
      </c>
      <c r="D57" s="275"/>
      <c r="E57" s="274" t="s">
        <v>120</v>
      </c>
      <c r="F57" s="275"/>
      <c r="G57" s="34" t="s">
        <v>121</v>
      </c>
    </row>
    <row r="58" spans="1:7" ht="16.5" customHeight="1" thickBot="1" x14ac:dyDescent="0.35">
      <c r="A58" s="276" t="s">
        <v>151</v>
      </c>
      <c r="B58" s="277"/>
      <c r="C58" s="280">
        <v>1</v>
      </c>
      <c r="D58" s="281"/>
      <c r="E58" s="282">
        <f>E28</f>
        <v>3734.4075998040817</v>
      </c>
      <c r="F58" s="283"/>
      <c r="G58" s="286">
        <f>C58/(C59*D59)*E58</f>
        <v>4.6103797528445449E-2</v>
      </c>
    </row>
    <row r="59" spans="1:7" ht="16.2" thickBot="1" x14ac:dyDescent="0.35">
      <c r="A59" s="278"/>
      <c r="B59" s="279"/>
      <c r="C59" s="35">
        <v>30</v>
      </c>
      <c r="D59" s="35">
        <v>2700</v>
      </c>
      <c r="E59" s="284"/>
      <c r="F59" s="285"/>
      <c r="G59" s="287"/>
    </row>
    <row r="60" spans="1:7" ht="16.5" customHeight="1" thickBot="1" x14ac:dyDescent="0.35">
      <c r="A60" s="276" t="s">
        <v>122</v>
      </c>
      <c r="B60" s="277"/>
      <c r="C60" s="280">
        <v>1</v>
      </c>
      <c r="D60" s="281"/>
      <c r="E60" s="288">
        <f>E30</f>
        <v>3497.5128663265305</v>
      </c>
      <c r="F60" s="289"/>
      <c r="G60" s="286">
        <f>(C60/C61)*E60</f>
        <v>1.2953751356764927</v>
      </c>
    </row>
    <row r="61" spans="1:7" ht="16.2" thickBot="1" x14ac:dyDescent="0.35">
      <c r="A61" s="278"/>
      <c r="B61" s="279"/>
      <c r="C61" s="280">
        <f>D59</f>
        <v>2700</v>
      </c>
      <c r="D61" s="281"/>
      <c r="E61" s="290"/>
      <c r="F61" s="291"/>
      <c r="G61" s="287"/>
    </row>
    <row r="62" spans="1:7" ht="16.5" customHeight="1" thickBot="1" x14ac:dyDescent="0.35">
      <c r="A62" s="294" t="s">
        <v>5</v>
      </c>
      <c r="B62" s="295"/>
      <c r="C62" s="295"/>
      <c r="D62" s="295"/>
      <c r="E62" s="295"/>
      <c r="F62" s="296"/>
      <c r="G62" s="41">
        <f>G58+G60</f>
        <v>1.3414789332049382</v>
      </c>
    </row>
    <row r="63" spans="1:7" ht="16.5" customHeight="1" thickBot="1" x14ac:dyDescent="0.35">
      <c r="A63" s="42"/>
      <c r="B63" s="43"/>
      <c r="C63" s="43"/>
      <c r="D63" s="43"/>
      <c r="E63" s="43"/>
      <c r="F63" s="43"/>
      <c r="G63" s="67"/>
    </row>
    <row r="64" spans="1:7" ht="16.5" customHeight="1" thickBot="1" x14ac:dyDescent="0.35">
      <c r="A64" s="42"/>
      <c r="B64" s="43"/>
      <c r="C64" s="43"/>
      <c r="D64" s="43"/>
      <c r="E64" s="43"/>
      <c r="F64" s="43"/>
      <c r="G64" s="67"/>
    </row>
    <row r="65" spans="1:7" ht="16.5" customHeight="1" thickBot="1" x14ac:dyDescent="0.35">
      <c r="A65" s="268" t="s">
        <v>163</v>
      </c>
      <c r="B65" s="269"/>
      <c r="C65" s="269"/>
      <c r="D65" s="269"/>
      <c r="E65" s="269"/>
      <c r="F65" s="269"/>
      <c r="G65" s="270"/>
    </row>
    <row r="66" spans="1:7" ht="16.5" customHeight="1" x14ac:dyDescent="0.3">
      <c r="A66" s="271" t="s">
        <v>114</v>
      </c>
      <c r="B66" s="272"/>
      <c r="C66" s="271">
        <v>-1</v>
      </c>
      <c r="D66" s="272"/>
      <c r="E66" s="271">
        <v>-2</v>
      </c>
      <c r="F66" s="272"/>
      <c r="G66" s="32" t="s">
        <v>115</v>
      </c>
    </row>
    <row r="67" spans="1:7" ht="16.5" customHeight="1" x14ac:dyDescent="0.3">
      <c r="A67" s="258"/>
      <c r="B67" s="273"/>
      <c r="C67" s="258" t="s">
        <v>116</v>
      </c>
      <c r="D67" s="273"/>
      <c r="E67" s="258" t="s">
        <v>117</v>
      </c>
      <c r="F67" s="273"/>
      <c r="G67" s="33" t="s">
        <v>118</v>
      </c>
    </row>
    <row r="68" spans="1:7" ht="16.5" customHeight="1" thickBot="1" x14ac:dyDescent="0.35">
      <c r="A68" s="274"/>
      <c r="B68" s="275"/>
      <c r="C68" s="274" t="s">
        <v>119</v>
      </c>
      <c r="D68" s="275"/>
      <c r="E68" s="274" t="s">
        <v>120</v>
      </c>
      <c r="F68" s="275"/>
      <c r="G68" s="34" t="s">
        <v>121</v>
      </c>
    </row>
    <row r="69" spans="1:7" ht="16.5" customHeight="1" thickBot="1" x14ac:dyDescent="0.35">
      <c r="A69" s="276" t="s">
        <v>151</v>
      </c>
      <c r="B69" s="277"/>
      <c r="C69" s="280">
        <v>1</v>
      </c>
      <c r="D69" s="281"/>
      <c r="E69" s="282">
        <f>E58</f>
        <v>3734.4075998040817</v>
      </c>
      <c r="F69" s="283"/>
      <c r="G69" s="286">
        <f>C69/(C70*D70)*E69</f>
        <v>1.3831139258533636E-2</v>
      </c>
    </row>
    <row r="70" spans="1:7" ht="16.5" customHeight="1" thickBot="1" x14ac:dyDescent="0.35">
      <c r="A70" s="278"/>
      <c r="B70" s="279"/>
      <c r="C70" s="35">
        <v>30</v>
      </c>
      <c r="D70" s="35">
        <v>9000</v>
      </c>
      <c r="E70" s="284"/>
      <c r="F70" s="285"/>
      <c r="G70" s="287"/>
    </row>
    <row r="71" spans="1:7" ht="16.5" customHeight="1" thickBot="1" x14ac:dyDescent="0.35">
      <c r="A71" s="276" t="s">
        <v>122</v>
      </c>
      <c r="B71" s="277"/>
      <c r="C71" s="280">
        <v>1</v>
      </c>
      <c r="D71" s="281"/>
      <c r="E71" s="288">
        <f>E60</f>
        <v>3497.5128663265305</v>
      </c>
      <c r="F71" s="289"/>
      <c r="G71" s="286">
        <f>(C71/C72)*E71</f>
        <v>0.38861254070294787</v>
      </c>
    </row>
    <row r="72" spans="1:7" ht="16.5" customHeight="1" thickBot="1" x14ac:dyDescent="0.35">
      <c r="A72" s="278"/>
      <c r="B72" s="279"/>
      <c r="C72" s="280">
        <f>D70</f>
        <v>9000</v>
      </c>
      <c r="D72" s="281"/>
      <c r="E72" s="290"/>
      <c r="F72" s="291"/>
      <c r="G72" s="287"/>
    </row>
    <row r="73" spans="1:7" ht="16.5" customHeight="1" thickBot="1" x14ac:dyDescent="0.35">
      <c r="A73" s="294" t="s">
        <v>5</v>
      </c>
      <c r="B73" s="295"/>
      <c r="C73" s="295"/>
      <c r="D73" s="295"/>
      <c r="E73" s="295"/>
      <c r="F73" s="296"/>
      <c r="G73" s="41">
        <f>G69+G71</f>
        <v>0.4024436799614815</v>
      </c>
    </row>
    <row r="74" spans="1:7" ht="16.5" customHeight="1" thickBot="1" x14ac:dyDescent="0.35">
      <c r="A74" s="42"/>
      <c r="B74" s="43"/>
      <c r="C74" s="43"/>
      <c r="D74" s="43"/>
      <c r="E74" s="43"/>
      <c r="F74" s="43"/>
      <c r="G74" s="67"/>
    </row>
    <row r="75" spans="1:7" ht="16.5" customHeight="1" thickBot="1" x14ac:dyDescent="0.35">
      <c r="A75" s="42"/>
      <c r="B75" s="43"/>
      <c r="C75" s="43"/>
      <c r="D75" s="43"/>
      <c r="E75" s="43"/>
      <c r="F75" s="43"/>
      <c r="G75" s="67"/>
    </row>
    <row r="76" spans="1:7" x14ac:dyDescent="0.3">
      <c r="A76" s="42"/>
      <c r="B76" s="43"/>
      <c r="C76" s="43"/>
      <c r="D76" s="43"/>
      <c r="E76" s="43"/>
      <c r="F76" s="43"/>
      <c r="G76" s="44"/>
    </row>
    <row r="77" spans="1:7" ht="16.2" thickBot="1" x14ac:dyDescent="0.35">
      <c r="A77" s="45"/>
      <c r="B77" s="45"/>
      <c r="C77" s="45"/>
      <c r="D77" s="45"/>
      <c r="E77" s="45"/>
      <c r="F77" s="45"/>
      <c r="G77" s="46"/>
    </row>
    <row r="78" spans="1:7" ht="16.5" customHeight="1" thickBot="1" x14ac:dyDescent="0.35">
      <c r="A78" s="268" t="s">
        <v>148</v>
      </c>
      <c r="B78" s="269"/>
      <c r="C78" s="269"/>
      <c r="D78" s="269"/>
      <c r="E78" s="269"/>
      <c r="F78" s="269"/>
      <c r="G78" s="270"/>
    </row>
    <row r="79" spans="1:7" ht="15.75" customHeight="1" x14ac:dyDescent="0.3">
      <c r="A79" s="271" t="s">
        <v>114</v>
      </c>
      <c r="B79" s="272"/>
      <c r="C79" s="301">
        <v>1</v>
      </c>
      <c r="D79" s="302"/>
      <c r="E79" s="47">
        <v>2</v>
      </c>
      <c r="F79" s="301">
        <v>3</v>
      </c>
      <c r="G79" s="302"/>
    </row>
    <row r="80" spans="1:7" ht="47.25" customHeight="1" x14ac:dyDescent="0.3">
      <c r="A80" s="258"/>
      <c r="B80" s="273"/>
      <c r="C80" s="303" t="s">
        <v>116</v>
      </c>
      <c r="D80" s="304"/>
      <c r="E80" s="48" t="s">
        <v>369</v>
      </c>
      <c r="F80" s="303" t="s">
        <v>125</v>
      </c>
      <c r="G80" s="304"/>
    </row>
    <row r="81" spans="1:7" ht="16.2" thickBot="1" x14ac:dyDescent="0.35">
      <c r="A81" s="274"/>
      <c r="B81" s="275"/>
      <c r="C81" s="305" t="s">
        <v>119</v>
      </c>
      <c r="D81" s="306"/>
      <c r="E81" s="49"/>
      <c r="F81" s="305"/>
      <c r="G81" s="306"/>
    </row>
    <row r="82" spans="1:7" ht="16.5" customHeight="1" thickBot="1" x14ac:dyDescent="0.35">
      <c r="A82" s="276" t="s">
        <v>151</v>
      </c>
      <c r="B82" s="277"/>
      <c r="C82" s="280">
        <v>1</v>
      </c>
      <c r="D82" s="281"/>
      <c r="E82" s="314">
        <v>8</v>
      </c>
      <c r="F82" s="280">
        <v>1</v>
      </c>
      <c r="G82" s="281"/>
    </row>
    <row r="83" spans="1:7" ht="16.2" thickBot="1" x14ac:dyDescent="0.35">
      <c r="A83" s="312"/>
      <c r="B83" s="313"/>
      <c r="C83" s="50">
        <v>30</v>
      </c>
      <c r="D83" s="50">
        <v>380</v>
      </c>
      <c r="E83" s="315"/>
      <c r="F83" s="280">
        <v>188.76</v>
      </c>
      <c r="G83" s="281"/>
    </row>
    <row r="84" spans="1:7" x14ac:dyDescent="0.3">
      <c r="A84" s="312"/>
      <c r="B84" s="313"/>
      <c r="C84" s="316">
        <v>4</v>
      </c>
      <c r="D84" s="317"/>
      <c r="E84" s="316">
        <v>5</v>
      </c>
      <c r="F84" s="317"/>
      <c r="G84" s="51" t="s">
        <v>126</v>
      </c>
    </row>
    <row r="85" spans="1:7" ht="16.5" customHeight="1" thickBot="1" x14ac:dyDescent="0.35">
      <c r="A85" s="312"/>
      <c r="B85" s="313"/>
      <c r="C85" s="318" t="s">
        <v>127</v>
      </c>
      <c r="D85" s="319"/>
      <c r="E85" s="320" t="s">
        <v>128</v>
      </c>
      <c r="F85" s="321"/>
      <c r="G85" s="52" t="s">
        <v>129</v>
      </c>
    </row>
    <row r="86" spans="1:7" ht="16.2" thickBot="1" x14ac:dyDescent="0.35">
      <c r="A86" s="278"/>
      <c r="B86" s="279"/>
      <c r="C86" s="297">
        <f>1/(C83*D83)*E82*(F82/F83)</f>
        <v>3.7177070669893637E-6</v>
      </c>
      <c r="D86" s="298"/>
      <c r="E86" s="299">
        <f>C14</f>
        <v>3734.4075998040817</v>
      </c>
      <c r="F86" s="300"/>
      <c r="G86" s="53">
        <f>C86*E86</f>
        <v>1.3883433524810421E-2</v>
      </c>
    </row>
    <row r="87" spans="1:7" ht="16.5" customHeight="1" thickBot="1" x14ac:dyDescent="0.35">
      <c r="A87" s="276" t="s">
        <v>122</v>
      </c>
      <c r="B87" s="277"/>
      <c r="C87" s="280">
        <v>1</v>
      </c>
      <c r="D87" s="281"/>
      <c r="E87" s="314">
        <f>E82</f>
        <v>8</v>
      </c>
      <c r="F87" s="280">
        <v>1</v>
      </c>
      <c r="G87" s="281"/>
    </row>
    <row r="88" spans="1:7" ht="16.2" thickBot="1" x14ac:dyDescent="0.35">
      <c r="A88" s="312"/>
      <c r="B88" s="313"/>
      <c r="C88" s="280">
        <v>380</v>
      </c>
      <c r="D88" s="281"/>
      <c r="E88" s="315"/>
      <c r="F88" s="280">
        <v>188.76</v>
      </c>
      <c r="G88" s="281"/>
    </row>
    <row r="89" spans="1:7" x14ac:dyDescent="0.3">
      <c r="A89" s="312"/>
      <c r="B89" s="313"/>
      <c r="C89" s="316">
        <v>4</v>
      </c>
      <c r="D89" s="317"/>
      <c r="E89" s="316">
        <v>5</v>
      </c>
      <c r="F89" s="317"/>
      <c r="G89" s="51" t="s">
        <v>126</v>
      </c>
    </row>
    <row r="90" spans="1:7" ht="16.5" customHeight="1" thickBot="1" x14ac:dyDescent="0.35">
      <c r="A90" s="312"/>
      <c r="B90" s="313"/>
      <c r="C90" s="318" t="s">
        <v>127</v>
      </c>
      <c r="D90" s="319"/>
      <c r="E90" s="320" t="s">
        <v>128</v>
      </c>
      <c r="F90" s="321"/>
      <c r="G90" s="52" t="s">
        <v>129</v>
      </c>
    </row>
    <row r="91" spans="1:7" ht="16.2" thickBot="1" x14ac:dyDescent="0.35">
      <c r="A91" s="278"/>
      <c r="B91" s="279"/>
      <c r="C91" s="297">
        <f>(C87/C88)*E87*(F87/F88)</f>
        <v>1.1153121200968092E-4</v>
      </c>
      <c r="D91" s="298"/>
      <c r="E91" s="299">
        <f>C11</f>
        <v>3497.5128663265305</v>
      </c>
      <c r="F91" s="300"/>
      <c r="G91" s="53">
        <f>C91*E91</f>
        <v>0.39008184900085108</v>
      </c>
    </row>
    <row r="92" spans="1:7" ht="16.5" customHeight="1" thickBot="1" x14ac:dyDescent="0.35">
      <c r="A92" s="294" t="s">
        <v>5</v>
      </c>
      <c r="B92" s="295"/>
      <c r="C92" s="295"/>
      <c r="D92" s="295"/>
      <c r="E92" s="295"/>
      <c r="F92" s="296"/>
      <c r="G92" s="54">
        <f>G86+G91</f>
        <v>0.4039652825256615</v>
      </c>
    </row>
    <row r="93" spans="1:7" ht="16.2" thickBot="1" x14ac:dyDescent="0.35">
      <c r="A93" s="45"/>
      <c r="B93" s="45"/>
      <c r="C93" s="45"/>
      <c r="D93" s="45"/>
      <c r="E93" s="45"/>
      <c r="F93" s="45"/>
      <c r="G93" s="46"/>
    </row>
    <row r="94" spans="1:7" ht="16.2" thickBot="1" x14ac:dyDescent="0.35">
      <c r="A94" s="38"/>
      <c r="B94" s="39"/>
      <c r="C94" s="39"/>
      <c r="D94" s="39"/>
      <c r="E94" s="39"/>
      <c r="F94" s="39"/>
      <c r="G94" s="40"/>
    </row>
    <row r="95" spans="1:7" ht="16.2" thickBot="1" x14ac:dyDescent="0.35">
      <c r="A95" s="307" t="s">
        <v>130</v>
      </c>
      <c r="B95" s="308"/>
      <c r="C95" s="308"/>
      <c r="D95" s="308"/>
      <c r="E95" s="308"/>
      <c r="F95" s="308"/>
      <c r="G95" s="309"/>
    </row>
    <row r="96" spans="1:7" ht="31.5" customHeight="1" x14ac:dyDescent="0.3">
      <c r="A96" s="310" t="s">
        <v>131</v>
      </c>
      <c r="B96" s="335"/>
      <c r="C96" s="55" t="s">
        <v>132</v>
      </c>
      <c r="D96" s="310" t="s">
        <v>133</v>
      </c>
      <c r="E96" s="311"/>
      <c r="F96" s="310" t="s">
        <v>118</v>
      </c>
      <c r="G96" s="311"/>
    </row>
    <row r="97" spans="1:10" ht="16.2" thickBot="1" x14ac:dyDescent="0.35">
      <c r="A97" s="336"/>
      <c r="B97" s="337"/>
      <c r="C97" s="56" t="s">
        <v>134</v>
      </c>
      <c r="D97" s="336" t="s">
        <v>135</v>
      </c>
      <c r="E97" s="338"/>
      <c r="F97" s="336" t="s">
        <v>120</v>
      </c>
      <c r="G97" s="338"/>
    </row>
    <row r="98" spans="1:10" ht="16.5" customHeight="1" thickBot="1" x14ac:dyDescent="0.35">
      <c r="A98" s="339" t="s">
        <v>136</v>
      </c>
      <c r="B98" s="340"/>
      <c r="C98" s="112">
        <f>G32</f>
        <v>2.4146620797688887</v>
      </c>
      <c r="D98" s="327">
        <v>4595.4799999999996</v>
      </c>
      <c r="E98" s="328"/>
      <c r="F98" s="329">
        <f t="shared" ref="F98:F103" si="0">ROUND(C98*D98,2)</f>
        <v>11096.53</v>
      </c>
      <c r="G98" s="330"/>
      <c r="H98" s="60"/>
    </row>
    <row r="99" spans="1:10" ht="16.5" customHeight="1" thickBot="1" x14ac:dyDescent="0.35">
      <c r="A99" s="325" t="s">
        <v>137</v>
      </c>
      <c r="B99" s="326"/>
      <c r="C99" s="112">
        <f>G42</f>
        <v>6.0675079969255332</v>
      </c>
      <c r="D99" s="327">
        <v>225.54</v>
      </c>
      <c r="E99" s="328"/>
      <c r="F99" s="329">
        <f t="shared" si="0"/>
        <v>1368.47</v>
      </c>
      <c r="G99" s="330"/>
      <c r="H99" s="60"/>
    </row>
    <row r="100" spans="1:10" ht="16.5" customHeight="1" thickBot="1" x14ac:dyDescent="0.35">
      <c r="A100" s="325" t="s">
        <v>165</v>
      </c>
      <c r="B100" s="326"/>
      <c r="C100" s="112">
        <f>G52</f>
        <v>2.4146620797688887</v>
      </c>
      <c r="D100" s="327">
        <v>1202.68</v>
      </c>
      <c r="E100" s="328"/>
      <c r="F100" s="329">
        <f t="shared" si="0"/>
        <v>2904.07</v>
      </c>
      <c r="G100" s="330"/>
      <c r="H100" s="60"/>
    </row>
    <row r="101" spans="1:10" ht="16.5" customHeight="1" thickBot="1" x14ac:dyDescent="0.35">
      <c r="A101" s="325" t="s">
        <v>138</v>
      </c>
      <c r="B101" s="326"/>
      <c r="C101" s="113">
        <f>G62</f>
        <v>1.3414789332049382</v>
      </c>
      <c r="D101" s="327">
        <v>199.29</v>
      </c>
      <c r="E101" s="328"/>
      <c r="F101" s="329">
        <f t="shared" si="0"/>
        <v>267.33999999999997</v>
      </c>
      <c r="G101" s="330"/>
      <c r="H101" s="60"/>
    </row>
    <row r="102" spans="1:10" ht="16.5" customHeight="1" thickBot="1" x14ac:dyDescent="0.35">
      <c r="A102" s="325" t="s">
        <v>164</v>
      </c>
      <c r="B102" s="326"/>
      <c r="C102" s="113">
        <f>G73</f>
        <v>0.4024436799614815</v>
      </c>
      <c r="D102" s="327">
        <v>2817.75</v>
      </c>
      <c r="E102" s="328"/>
      <c r="F102" s="329">
        <f t="shared" si="0"/>
        <v>1133.99</v>
      </c>
      <c r="G102" s="330"/>
      <c r="H102" s="60"/>
    </row>
    <row r="103" spans="1:10" ht="16.5" customHeight="1" thickBot="1" x14ac:dyDescent="0.35">
      <c r="A103" s="325" t="s">
        <v>149</v>
      </c>
      <c r="B103" s="326"/>
      <c r="C103" s="113">
        <f>G92</f>
        <v>0.4039652825256615</v>
      </c>
      <c r="D103" s="327">
        <v>2495.12</v>
      </c>
      <c r="E103" s="328"/>
      <c r="F103" s="329">
        <f t="shared" si="0"/>
        <v>1007.94</v>
      </c>
      <c r="G103" s="330"/>
      <c r="H103" s="60"/>
    </row>
    <row r="104" spans="1:10" ht="16.5" customHeight="1" thickBot="1" x14ac:dyDescent="0.35">
      <c r="A104" s="235" t="s">
        <v>209</v>
      </c>
      <c r="B104" s="236"/>
      <c r="C104" s="236"/>
      <c r="D104" s="236"/>
      <c r="E104" s="237"/>
      <c r="F104" s="238">
        <f>SUM(F98:F103)</f>
        <v>17778.34</v>
      </c>
      <c r="G104" s="239"/>
      <c r="H104" s="60">
        <f>F104*C107</f>
        <v>213340.08000000002</v>
      </c>
    </row>
    <row r="105" spans="1:10" ht="16.2" thickBot="1" x14ac:dyDescent="0.35">
      <c r="A105" s="235" t="s">
        <v>210</v>
      </c>
      <c r="B105" s="236"/>
      <c r="C105" s="236"/>
      <c r="D105" s="236"/>
      <c r="E105" s="237"/>
      <c r="F105" s="331">
        <f>ROUND($G13,2)</f>
        <v>3860.91</v>
      </c>
      <c r="G105" s="332"/>
      <c r="H105" s="59">
        <f>F105*C107</f>
        <v>46330.92</v>
      </c>
      <c r="J105" s="59"/>
    </row>
    <row r="106" spans="1:10" ht="16.2" thickBot="1" x14ac:dyDescent="0.35">
      <c r="A106" s="235" t="s">
        <v>150</v>
      </c>
      <c r="B106" s="236"/>
      <c r="C106" s="236"/>
      <c r="D106" s="236"/>
      <c r="E106" s="237"/>
      <c r="F106" s="333">
        <f>$F104+$F105</f>
        <v>21639.25</v>
      </c>
      <c r="G106" s="334"/>
      <c r="H106" s="59">
        <f>SUM(H104:H105)</f>
        <v>259671</v>
      </c>
      <c r="J106" s="59"/>
    </row>
    <row r="107" spans="1:10" ht="16.2" thickBot="1" x14ac:dyDescent="0.35">
      <c r="A107" s="307" t="s">
        <v>140</v>
      </c>
      <c r="B107" s="308"/>
      <c r="C107" s="90">
        <v>12</v>
      </c>
      <c r="D107" s="308" t="s">
        <v>141</v>
      </c>
      <c r="E107" s="309"/>
      <c r="F107" s="323">
        <f>$F106*12</f>
        <v>259671</v>
      </c>
      <c r="G107" s="324"/>
      <c r="H107" s="59"/>
      <c r="J107" s="59"/>
    </row>
    <row r="108" spans="1:10" x14ac:dyDescent="0.3">
      <c r="A108" s="61"/>
      <c r="B108" s="61"/>
      <c r="C108" s="61"/>
      <c r="D108" s="61"/>
      <c r="E108" s="61"/>
      <c r="F108" s="62"/>
      <c r="G108" s="63"/>
      <c r="H108" s="59"/>
    </row>
    <row r="109" spans="1:10" x14ac:dyDescent="0.3">
      <c r="A109" s="61"/>
      <c r="B109" s="61"/>
      <c r="C109" s="61"/>
      <c r="D109" s="61"/>
      <c r="E109" s="61"/>
      <c r="F109" s="62"/>
      <c r="G109" s="63"/>
      <c r="H109" s="59"/>
    </row>
    <row r="110" spans="1:10" x14ac:dyDescent="0.3">
      <c r="A110" s="28"/>
      <c r="B110" s="29"/>
      <c r="C110" s="29"/>
      <c r="D110" s="29"/>
      <c r="E110" s="29"/>
      <c r="F110" s="64"/>
      <c r="G110" s="65"/>
    </row>
    <row r="111" spans="1:10" x14ac:dyDescent="0.3">
      <c r="A111" s="28"/>
      <c r="B111" s="29"/>
      <c r="C111" s="29"/>
      <c r="D111" s="29"/>
      <c r="E111" s="29"/>
      <c r="F111" s="29"/>
      <c r="G111" s="115"/>
    </row>
    <row r="116" spans="2:2" x14ac:dyDescent="0.3">
      <c r="B116" s="58"/>
    </row>
    <row r="117" spans="2:2" x14ac:dyDescent="0.3">
      <c r="B117" s="58"/>
    </row>
  </sheetData>
  <mergeCells count="168">
    <mergeCell ref="A102:B102"/>
    <mergeCell ref="D102:E102"/>
    <mergeCell ref="F102:G102"/>
    <mergeCell ref="A100:B100"/>
    <mergeCell ref="D100:E100"/>
    <mergeCell ref="F100:G100"/>
    <mergeCell ref="E68:F68"/>
    <mergeCell ref="A69:B70"/>
    <mergeCell ref="C69:D69"/>
    <mergeCell ref="E69:F70"/>
    <mergeCell ref="G69:G70"/>
    <mergeCell ref="A71:B72"/>
    <mergeCell ref="C71:D71"/>
    <mergeCell ref="E71:F72"/>
    <mergeCell ref="G71:G72"/>
    <mergeCell ref="C72:D72"/>
    <mergeCell ref="F99:G99"/>
    <mergeCell ref="A96:B97"/>
    <mergeCell ref="D96:E96"/>
    <mergeCell ref="D97:E97"/>
    <mergeCell ref="F97:G97"/>
    <mergeCell ref="A98:B98"/>
    <mergeCell ref="D98:E98"/>
    <mergeCell ref="F98:G98"/>
    <mergeCell ref="A22:G22"/>
    <mergeCell ref="A107:B107"/>
    <mergeCell ref="D107:E107"/>
    <mergeCell ref="F107:G107"/>
    <mergeCell ref="A101:B101"/>
    <mergeCell ref="D101:E101"/>
    <mergeCell ref="F101:G101"/>
    <mergeCell ref="A103:B103"/>
    <mergeCell ref="D103:E103"/>
    <mergeCell ref="F103:G103"/>
    <mergeCell ref="A105:E105"/>
    <mergeCell ref="F105:G105"/>
    <mergeCell ref="A106:E106"/>
    <mergeCell ref="F106:G106"/>
    <mergeCell ref="A99:B99"/>
    <mergeCell ref="D99:E99"/>
    <mergeCell ref="A44:G44"/>
    <mergeCell ref="A45:B47"/>
    <mergeCell ref="C45:D45"/>
    <mergeCell ref="E45:F45"/>
    <mergeCell ref="C46:D46"/>
    <mergeCell ref="E46:F46"/>
    <mergeCell ref="C47:D47"/>
    <mergeCell ref="E47:F47"/>
    <mergeCell ref="A95:G95"/>
    <mergeCell ref="F96:G96"/>
    <mergeCell ref="A92:F92"/>
    <mergeCell ref="E86:F86"/>
    <mergeCell ref="A87:B91"/>
    <mergeCell ref="C87:D87"/>
    <mergeCell ref="E87:E88"/>
    <mergeCell ref="F87:G87"/>
    <mergeCell ref="C88:D88"/>
    <mergeCell ref="F88:G88"/>
    <mergeCell ref="C89:D89"/>
    <mergeCell ref="E89:F89"/>
    <mergeCell ref="C90:D90"/>
    <mergeCell ref="A82:B86"/>
    <mergeCell ref="C82:D82"/>
    <mergeCell ref="E82:E83"/>
    <mergeCell ref="F82:G82"/>
    <mergeCell ref="F83:G83"/>
    <mergeCell ref="C84:D84"/>
    <mergeCell ref="E84:F84"/>
    <mergeCell ref="C85:D85"/>
    <mergeCell ref="E85:F85"/>
    <mergeCell ref="C86:D86"/>
    <mergeCell ref="E90:F90"/>
    <mergeCell ref="C91:D91"/>
    <mergeCell ref="E91:F91"/>
    <mergeCell ref="A62:F62"/>
    <mergeCell ref="A78:G78"/>
    <mergeCell ref="A79:B81"/>
    <mergeCell ref="C79:D79"/>
    <mergeCell ref="F79:G79"/>
    <mergeCell ref="C80:D80"/>
    <mergeCell ref="F80:G81"/>
    <mergeCell ref="C81:D81"/>
    <mergeCell ref="A65:G65"/>
    <mergeCell ref="A66:B68"/>
    <mergeCell ref="C66:D66"/>
    <mergeCell ref="E66:F66"/>
    <mergeCell ref="C67:D67"/>
    <mergeCell ref="E67:F67"/>
    <mergeCell ref="C68:D68"/>
    <mergeCell ref="A73:F73"/>
    <mergeCell ref="A58:B59"/>
    <mergeCell ref="C58:D58"/>
    <mergeCell ref="E58:F59"/>
    <mergeCell ref="G58:G59"/>
    <mergeCell ref="A60:B61"/>
    <mergeCell ref="C60:D60"/>
    <mergeCell ref="E60:F61"/>
    <mergeCell ref="G60:G61"/>
    <mergeCell ref="C61:D61"/>
    <mergeCell ref="A40:B41"/>
    <mergeCell ref="C40:D40"/>
    <mergeCell ref="E40:F41"/>
    <mergeCell ref="G40:G41"/>
    <mergeCell ref="C41:D41"/>
    <mergeCell ref="A42:F42"/>
    <mergeCell ref="A54:G54"/>
    <mergeCell ref="A55:B57"/>
    <mergeCell ref="C55:D55"/>
    <mergeCell ref="E55:F55"/>
    <mergeCell ref="C56:D56"/>
    <mergeCell ref="E56:F56"/>
    <mergeCell ref="C57:D57"/>
    <mergeCell ref="E57:F57"/>
    <mergeCell ref="A50:B51"/>
    <mergeCell ref="C50:D50"/>
    <mergeCell ref="E50:F51"/>
    <mergeCell ref="G50:G51"/>
    <mergeCell ref="C51:D51"/>
    <mergeCell ref="A52:F52"/>
    <mergeCell ref="A48:B49"/>
    <mergeCell ref="C48:D48"/>
    <mergeCell ref="E48:F49"/>
    <mergeCell ref="G48:G49"/>
    <mergeCell ref="A34:G34"/>
    <mergeCell ref="A35:B37"/>
    <mergeCell ref="C35:D35"/>
    <mergeCell ref="E35:F35"/>
    <mergeCell ref="C36:D36"/>
    <mergeCell ref="E36:F36"/>
    <mergeCell ref="C37:D37"/>
    <mergeCell ref="E37:F37"/>
    <mergeCell ref="A38:B39"/>
    <mergeCell ref="C38:D38"/>
    <mergeCell ref="E38:F39"/>
    <mergeCell ref="G38:G39"/>
    <mergeCell ref="C28:D28"/>
    <mergeCell ref="E28:F29"/>
    <mergeCell ref="G28:G29"/>
    <mergeCell ref="A30:B31"/>
    <mergeCell ref="C30:D30"/>
    <mergeCell ref="E30:F31"/>
    <mergeCell ref="G30:G31"/>
    <mergeCell ref="C31:D31"/>
    <mergeCell ref="A32:F32"/>
    <mergeCell ref="A1:G1"/>
    <mergeCell ref="A104:E104"/>
    <mergeCell ref="F104:G104"/>
    <mergeCell ref="A17:F17"/>
    <mergeCell ref="B18:F18"/>
    <mergeCell ref="A19:A20"/>
    <mergeCell ref="B19:F20"/>
    <mergeCell ref="G19:G20"/>
    <mergeCell ref="A7:G7"/>
    <mergeCell ref="A8:B8"/>
    <mergeCell ref="A9:B9"/>
    <mergeCell ref="A10:B10"/>
    <mergeCell ref="A15:F15"/>
    <mergeCell ref="B16:G16"/>
    <mergeCell ref="A23:C23"/>
    <mergeCell ref="A24:G24"/>
    <mergeCell ref="A25:B27"/>
    <mergeCell ref="C25:D25"/>
    <mergeCell ref="E25:F25"/>
    <mergeCell ref="C26:D26"/>
    <mergeCell ref="E26:F26"/>
    <mergeCell ref="C27:D27"/>
    <mergeCell ref="E27:F27"/>
    <mergeCell ref="A28:B29"/>
  </mergeCells>
  <pageMargins left="0.51181102362204722" right="0.51181102362204722" top="0.78740157480314965" bottom="0.78740157480314965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4"/>
  <sheetViews>
    <sheetView showGridLines="0" topLeftCell="A142" zoomScaleNormal="100" workbookViewId="0">
      <selection activeCell="C151" sqref="C151:C152"/>
    </sheetView>
  </sheetViews>
  <sheetFormatPr defaultColWidth="9.109375" defaultRowHeight="15.6" x14ac:dyDescent="0.3"/>
  <cols>
    <col min="1" max="1" width="9.109375" style="10"/>
    <col min="2" max="2" width="72.109375" style="10" customWidth="1"/>
    <col min="3" max="3" width="18" style="10" customWidth="1"/>
    <col min="4" max="4" width="14.33203125" style="10" customWidth="1"/>
    <col min="5" max="5" width="12.6640625" style="10" customWidth="1"/>
    <col min="6" max="6" width="12" style="10" customWidth="1"/>
    <col min="7" max="7" width="15.109375" style="10" customWidth="1"/>
    <col min="8" max="16384" width="9.109375" style="10"/>
  </cols>
  <sheetData>
    <row r="1" spans="1:4" x14ac:dyDescent="0.3">
      <c r="A1" s="199" t="s">
        <v>72</v>
      </c>
      <c r="B1" s="199"/>
      <c r="C1" s="199"/>
      <c r="D1" s="199"/>
    </row>
    <row r="2" spans="1:4" x14ac:dyDescent="0.3">
      <c r="A2" s="199" t="s">
        <v>73</v>
      </c>
      <c r="B2" s="199"/>
      <c r="C2" s="199"/>
      <c r="D2" s="199"/>
    </row>
    <row r="3" spans="1:4" x14ac:dyDescent="0.3">
      <c r="A3" s="200"/>
      <c r="B3" s="200"/>
      <c r="C3" s="200"/>
      <c r="D3" s="200"/>
    </row>
    <row r="4" spans="1:4" x14ac:dyDescent="0.3">
      <c r="A4" s="12"/>
      <c r="B4" s="12"/>
      <c r="C4" s="12"/>
      <c r="D4" s="12"/>
    </row>
    <row r="5" spans="1:4" ht="16.5" customHeight="1" x14ac:dyDescent="0.3">
      <c r="A5" s="201" t="s">
        <v>145</v>
      </c>
      <c r="B5" s="202"/>
      <c r="C5" s="202"/>
      <c r="D5" s="202"/>
    </row>
    <row r="6" spans="1:4" ht="16.5" customHeight="1" x14ac:dyDescent="0.3">
      <c r="A6" s="201" t="s">
        <v>146</v>
      </c>
      <c r="B6" s="202"/>
      <c r="C6" s="202"/>
      <c r="D6" s="202"/>
    </row>
    <row r="7" spans="1:4" x14ac:dyDescent="0.3">
      <c r="A7" s="17"/>
      <c r="B7" s="17"/>
      <c r="C7" s="17"/>
      <c r="D7" s="17"/>
    </row>
    <row r="8" spans="1:4" ht="16.5" customHeight="1" x14ac:dyDescent="0.3">
      <c r="A8" s="201"/>
      <c r="B8" s="202"/>
      <c r="C8" s="203"/>
      <c r="D8" s="203"/>
    </row>
    <row r="9" spans="1:4" x14ac:dyDescent="0.3">
      <c r="A9" s="204" t="s">
        <v>76</v>
      </c>
      <c r="B9" s="205"/>
      <c r="C9" s="206"/>
      <c r="D9" s="206"/>
    </row>
    <row r="10" spans="1:4" x14ac:dyDescent="0.3">
      <c r="A10" s="18" t="s">
        <v>15</v>
      </c>
      <c r="B10" s="18" t="s">
        <v>77</v>
      </c>
      <c r="C10" s="207"/>
      <c r="D10" s="191"/>
    </row>
    <row r="11" spans="1:4" x14ac:dyDescent="0.3">
      <c r="A11" s="18" t="s">
        <v>17</v>
      </c>
      <c r="B11" s="18" t="s">
        <v>78</v>
      </c>
      <c r="C11" s="190" t="s">
        <v>172</v>
      </c>
      <c r="D11" s="191"/>
    </row>
    <row r="12" spans="1:4" x14ac:dyDescent="0.3">
      <c r="A12" s="18" t="s">
        <v>19</v>
      </c>
      <c r="B12" s="18" t="s">
        <v>173</v>
      </c>
      <c r="C12" s="190"/>
      <c r="D12" s="191"/>
    </row>
    <row r="13" spans="1:4" x14ac:dyDescent="0.3">
      <c r="A13" s="18" t="s">
        <v>21</v>
      </c>
      <c r="B13" s="18" t="s">
        <v>79</v>
      </c>
      <c r="C13" s="190">
        <v>2024</v>
      </c>
      <c r="D13" s="191"/>
    </row>
    <row r="14" spans="1:4" ht="16.5" customHeight="1" x14ac:dyDescent="0.3">
      <c r="A14" s="18" t="s">
        <v>22</v>
      </c>
      <c r="B14" s="18" t="s">
        <v>80</v>
      </c>
      <c r="C14" s="190">
        <v>12</v>
      </c>
      <c r="D14" s="191"/>
    </row>
    <row r="15" spans="1:4" ht="16.5" customHeight="1" x14ac:dyDescent="0.3">
      <c r="A15" s="18" t="s">
        <v>24</v>
      </c>
      <c r="B15" s="18" t="s">
        <v>174</v>
      </c>
      <c r="C15" s="190"/>
      <c r="D15" s="191"/>
    </row>
    <row r="16" spans="1:4" ht="16.5" customHeight="1" x14ac:dyDescent="0.3">
      <c r="A16" s="18" t="s">
        <v>25</v>
      </c>
      <c r="B16" s="18" t="s">
        <v>83</v>
      </c>
      <c r="C16" s="190"/>
      <c r="D16" s="191"/>
    </row>
    <row r="17" spans="1:4" ht="16.5" customHeight="1" x14ac:dyDescent="0.3">
      <c r="A17" s="194" t="s">
        <v>81</v>
      </c>
      <c r="B17" s="195"/>
      <c r="C17" s="196"/>
      <c r="D17" s="196"/>
    </row>
    <row r="18" spans="1:4" ht="16.5" customHeight="1" x14ac:dyDescent="0.3">
      <c r="A18" s="17"/>
      <c r="B18" s="17"/>
      <c r="C18" s="17"/>
      <c r="D18" s="17"/>
    </row>
    <row r="19" spans="1:4" ht="16.5" customHeight="1" x14ac:dyDescent="0.3">
      <c r="A19" s="194" t="s">
        <v>84</v>
      </c>
      <c r="B19" s="195"/>
      <c r="C19" s="196"/>
      <c r="D19" s="196"/>
    </row>
    <row r="20" spans="1:4" ht="16.5" customHeight="1" x14ac:dyDescent="0.3">
      <c r="A20" s="190" t="s">
        <v>85</v>
      </c>
      <c r="B20" s="211"/>
      <c r="C20" s="191"/>
      <c r="D20" s="191"/>
    </row>
    <row r="21" spans="1:4" ht="16.5" customHeight="1" x14ac:dyDescent="0.3">
      <c r="A21" s="18">
        <v>1</v>
      </c>
      <c r="B21" s="18" t="s">
        <v>88</v>
      </c>
      <c r="C21" s="201" t="s">
        <v>75</v>
      </c>
      <c r="D21" s="209"/>
    </row>
    <row r="22" spans="1:4" ht="16.5" customHeight="1" x14ac:dyDescent="0.3">
      <c r="A22" s="18">
        <v>2</v>
      </c>
      <c r="B22" s="18" t="s">
        <v>86</v>
      </c>
      <c r="C22" s="201" t="s">
        <v>143</v>
      </c>
      <c r="D22" s="209"/>
    </row>
    <row r="23" spans="1:4" ht="16.5" customHeight="1" x14ac:dyDescent="0.3">
      <c r="A23" s="18">
        <v>3</v>
      </c>
      <c r="B23" s="18" t="s">
        <v>87</v>
      </c>
      <c r="C23" s="212">
        <v>1590</v>
      </c>
      <c r="D23" s="213"/>
    </row>
    <row r="24" spans="1:4" ht="16.5" customHeight="1" x14ac:dyDescent="0.3">
      <c r="A24" s="18">
        <v>4</v>
      </c>
      <c r="B24" s="18" t="s">
        <v>89</v>
      </c>
      <c r="C24" s="210">
        <v>45292</v>
      </c>
      <c r="D24" s="209"/>
    </row>
    <row r="25" spans="1:4" ht="16.5" customHeight="1" x14ac:dyDescent="0.3">
      <c r="A25" s="18">
        <v>5</v>
      </c>
      <c r="B25" s="18" t="s">
        <v>175</v>
      </c>
      <c r="C25" s="210" t="s">
        <v>176</v>
      </c>
      <c r="D25" s="209"/>
    </row>
    <row r="26" spans="1:4" x14ac:dyDescent="0.3">
      <c r="A26" s="18">
        <v>5</v>
      </c>
      <c r="B26" s="18" t="s">
        <v>286</v>
      </c>
      <c r="C26" s="212">
        <v>1412</v>
      </c>
      <c r="D26" s="213"/>
    </row>
    <row r="27" spans="1:4" x14ac:dyDescent="0.3">
      <c r="A27" s="17"/>
      <c r="B27" s="17"/>
      <c r="C27" s="17"/>
      <c r="D27" s="17"/>
    </row>
    <row r="31" spans="1:4" x14ac:dyDescent="0.3">
      <c r="A31" s="197" t="s">
        <v>12</v>
      </c>
      <c r="B31" s="197"/>
      <c r="C31" s="197"/>
    </row>
    <row r="32" spans="1:4" ht="16.2" thickBot="1" x14ac:dyDescent="0.35"/>
    <row r="33" spans="1:3" ht="16.2" thickBot="1" x14ac:dyDescent="0.35">
      <c r="A33" s="3">
        <v>1</v>
      </c>
      <c r="B33" s="13" t="s">
        <v>13</v>
      </c>
      <c r="C33" s="13" t="s">
        <v>14</v>
      </c>
    </row>
    <row r="34" spans="1:3" ht="16.2" thickBot="1" x14ac:dyDescent="0.35">
      <c r="A34" s="4" t="s">
        <v>15</v>
      </c>
      <c r="B34" s="5" t="s">
        <v>16</v>
      </c>
      <c r="C34" s="14">
        <f>C23</f>
        <v>1590</v>
      </c>
    </row>
    <row r="35" spans="1:3" ht="16.2" thickBot="1" x14ac:dyDescent="0.35">
      <c r="A35" s="4" t="s">
        <v>17</v>
      </c>
      <c r="B35" s="5" t="s">
        <v>18</v>
      </c>
      <c r="C35" s="6"/>
    </row>
    <row r="36" spans="1:3" ht="16.2" thickBot="1" x14ac:dyDescent="0.35">
      <c r="A36" s="4" t="s">
        <v>19</v>
      </c>
      <c r="B36" s="5" t="s">
        <v>287</v>
      </c>
      <c r="C36" s="15">
        <f>C26*40%</f>
        <v>564.80000000000007</v>
      </c>
    </row>
    <row r="37" spans="1:3" ht="16.2" thickBot="1" x14ac:dyDescent="0.35">
      <c r="A37" s="4" t="s">
        <v>21</v>
      </c>
      <c r="B37" s="5" t="s">
        <v>0</v>
      </c>
      <c r="C37" s="6"/>
    </row>
    <row r="38" spans="1:3" ht="16.2" thickBot="1" x14ac:dyDescent="0.35">
      <c r="A38" s="4" t="s">
        <v>22</v>
      </c>
      <c r="B38" s="5" t="s">
        <v>23</v>
      </c>
      <c r="C38" s="6"/>
    </row>
    <row r="39" spans="1:3" ht="16.2" thickBot="1" x14ac:dyDescent="0.35">
      <c r="A39" s="4" t="s">
        <v>24</v>
      </c>
      <c r="B39" s="5" t="s">
        <v>26</v>
      </c>
      <c r="C39" s="6"/>
    </row>
    <row r="40" spans="1:3" ht="16.2" thickBot="1" x14ac:dyDescent="0.35">
      <c r="A40" s="4"/>
      <c r="B40" s="5" t="s">
        <v>177</v>
      </c>
      <c r="C40" s="68">
        <f>SUM(C34:C39)</f>
        <v>2154.8000000000002</v>
      </c>
    </row>
    <row r="41" spans="1:3" ht="16.2" thickBot="1" x14ac:dyDescent="0.35">
      <c r="A41" s="4" t="s">
        <v>25</v>
      </c>
      <c r="B41" s="5" t="s">
        <v>26</v>
      </c>
      <c r="C41" s="6"/>
    </row>
    <row r="42" spans="1:3" ht="16.2" thickBot="1" x14ac:dyDescent="0.35">
      <c r="A42" s="192" t="s">
        <v>1</v>
      </c>
      <c r="B42" s="193"/>
      <c r="C42" s="68">
        <f>SUM(C40,C41)</f>
        <v>2154.8000000000002</v>
      </c>
    </row>
    <row r="45" spans="1:3" x14ac:dyDescent="0.3">
      <c r="A45" s="197" t="s">
        <v>27</v>
      </c>
      <c r="B45" s="197"/>
      <c r="C45" s="197"/>
    </row>
    <row r="46" spans="1:3" x14ac:dyDescent="0.3">
      <c r="A46" s="2"/>
    </row>
    <row r="47" spans="1:3" x14ac:dyDescent="0.3">
      <c r="A47" s="198" t="s">
        <v>28</v>
      </c>
      <c r="B47" s="198"/>
      <c r="C47" s="198"/>
    </row>
    <row r="48" spans="1:3" ht="16.2" thickBot="1" x14ac:dyDescent="0.35"/>
    <row r="49" spans="1:4" ht="16.2" thickBot="1" x14ac:dyDescent="0.35">
      <c r="A49" s="3" t="s">
        <v>29</v>
      </c>
      <c r="B49" s="13" t="s">
        <v>30</v>
      </c>
      <c r="C49" s="13" t="s">
        <v>14</v>
      </c>
    </row>
    <row r="50" spans="1:4" ht="16.2" thickBot="1" x14ac:dyDescent="0.35">
      <c r="A50" s="4" t="s">
        <v>15</v>
      </c>
      <c r="B50" s="5" t="s">
        <v>31</v>
      </c>
      <c r="C50" s="15">
        <f>C40*8.33%</f>
        <v>179.49484000000001</v>
      </c>
    </row>
    <row r="51" spans="1:4" ht="16.2" thickBot="1" x14ac:dyDescent="0.35">
      <c r="A51" s="4" t="s">
        <v>19</v>
      </c>
      <c r="B51" s="5" t="s">
        <v>178</v>
      </c>
      <c r="C51" s="15">
        <f>C40*3.025%</f>
        <v>65.182699999999997</v>
      </c>
    </row>
    <row r="52" spans="1:4" ht="16.2" thickBot="1" x14ac:dyDescent="0.35">
      <c r="A52" s="192" t="s">
        <v>179</v>
      </c>
      <c r="B52" s="193"/>
      <c r="C52" s="15">
        <f>SUM(C50:C51)</f>
        <v>244.67754000000002</v>
      </c>
    </row>
    <row r="53" spans="1:4" ht="16.2" thickBot="1" x14ac:dyDescent="0.35">
      <c r="A53" s="69" t="s">
        <v>21</v>
      </c>
      <c r="B53" s="5" t="s">
        <v>180</v>
      </c>
      <c r="C53" s="15">
        <f>C52*C70</f>
        <v>82.701008520000016</v>
      </c>
    </row>
    <row r="54" spans="1:4" ht="16.2" thickBot="1" x14ac:dyDescent="0.35">
      <c r="A54" s="192" t="s">
        <v>1</v>
      </c>
      <c r="B54" s="193"/>
      <c r="C54" s="15">
        <f>SUM(C52:C53)</f>
        <v>327.37854852000004</v>
      </c>
    </row>
    <row r="59" spans="1:4" ht="15.75" customHeight="1" x14ac:dyDescent="0.3">
      <c r="A59" s="208" t="s">
        <v>32</v>
      </c>
      <c r="B59" s="208"/>
      <c r="C59" s="208"/>
      <c r="D59" s="208"/>
    </row>
    <row r="60" spans="1:4" ht="16.2" thickBot="1" x14ac:dyDescent="0.35"/>
    <row r="61" spans="1:4" ht="16.2" thickBot="1" x14ac:dyDescent="0.35">
      <c r="A61" s="3" t="s">
        <v>33</v>
      </c>
      <c r="B61" s="13" t="s">
        <v>34</v>
      </c>
      <c r="C61" s="13" t="s">
        <v>35</v>
      </c>
      <c r="D61" s="13" t="s">
        <v>14</v>
      </c>
    </row>
    <row r="62" spans="1:4" ht="16.2" thickBot="1" x14ac:dyDescent="0.35">
      <c r="A62" s="4" t="s">
        <v>15</v>
      </c>
      <c r="B62" s="5" t="s">
        <v>36</v>
      </c>
      <c r="C62" s="7">
        <v>0.2</v>
      </c>
      <c r="D62" s="15">
        <f>C42*C62</f>
        <v>430.96000000000004</v>
      </c>
    </row>
    <row r="63" spans="1:4" ht="16.2" thickBot="1" x14ac:dyDescent="0.35">
      <c r="A63" s="4" t="s">
        <v>17</v>
      </c>
      <c r="B63" s="5" t="s">
        <v>37</v>
      </c>
      <c r="C63" s="7">
        <v>2.5000000000000001E-2</v>
      </c>
      <c r="D63" s="15">
        <f>C63*C42</f>
        <v>53.870000000000005</v>
      </c>
    </row>
    <row r="64" spans="1:4" ht="16.2" thickBot="1" x14ac:dyDescent="0.35">
      <c r="A64" s="4" t="s">
        <v>19</v>
      </c>
      <c r="B64" s="5" t="s">
        <v>274</v>
      </c>
      <c r="C64" s="88"/>
      <c r="D64" s="15">
        <f>C42*C64</f>
        <v>0</v>
      </c>
    </row>
    <row r="65" spans="1:4" ht="16.2" thickBot="1" x14ac:dyDescent="0.35">
      <c r="A65" s="4" t="s">
        <v>21</v>
      </c>
      <c r="B65" s="5" t="s">
        <v>38</v>
      </c>
      <c r="C65" s="7">
        <v>1.4999999999999999E-2</v>
      </c>
      <c r="D65" s="15">
        <f>C42*C65</f>
        <v>32.322000000000003</v>
      </c>
    </row>
    <row r="66" spans="1:4" ht="16.2" thickBot="1" x14ac:dyDescent="0.35">
      <c r="A66" s="4" t="s">
        <v>22</v>
      </c>
      <c r="B66" s="5" t="s">
        <v>39</v>
      </c>
      <c r="C66" s="7">
        <v>0.01</v>
      </c>
      <c r="D66" s="15">
        <f>C66*C42</f>
        <v>21.548000000000002</v>
      </c>
    </row>
    <row r="67" spans="1:4" ht="16.2" thickBot="1" x14ac:dyDescent="0.35">
      <c r="A67" s="4" t="s">
        <v>24</v>
      </c>
      <c r="B67" s="5" t="s">
        <v>2</v>
      </c>
      <c r="C67" s="7">
        <v>6.0000000000000001E-3</v>
      </c>
      <c r="D67" s="15">
        <f>C67*C42</f>
        <v>12.928800000000001</v>
      </c>
    </row>
    <row r="68" spans="1:4" ht="16.2" thickBot="1" x14ac:dyDescent="0.35">
      <c r="A68" s="4" t="s">
        <v>25</v>
      </c>
      <c r="B68" s="5" t="s">
        <v>3</v>
      </c>
      <c r="C68" s="7">
        <v>2E-3</v>
      </c>
      <c r="D68" s="15">
        <f>C68*C42</f>
        <v>4.3096000000000005</v>
      </c>
    </row>
    <row r="69" spans="1:4" ht="16.2" thickBot="1" x14ac:dyDescent="0.35">
      <c r="A69" s="4" t="s">
        <v>40</v>
      </c>
      <c r="B69" s="5" t="s">
        <v>4</v>
      </c>
      <c r="C69" s="7">
        <v>0.08</v>
      </c>
      <c r="D69" s="15">
        <f>C42*C69</f>
        <v>172.38400000000001</v>
      </c>
    </row>
    <row r="70" spans="1:4" ht="16.2" thickBot="1" x14ac:dyDescent="0.35">
      <c r="A70" s="192" t="s">
        <v>41</v>
      </c>
      <c r="B70" s="193"/>
      <c r="C70" s="7">
        <f>C62+C63+C64+C65+C66+C67+C68+C69</f>
        <v>0.33800000000000002</v>
      </c>
      <c r="D70" s="15">
        <f>SUM(D62:D69)</f>
        <v>728.32240000000013</v>
      </c>
    </row>
    <row r="73" spans="1:4" x14ac:dyDescent="0.3">
      <c r="A73" s="198" t="s">
        <v>42</v>
      </c>
      <c r="B73" s="198"/>
      <c r="C73" s="198"/>
    </row>
    <row r="74" spans="1:4" ht="16.2" thickBot="1" x14ac:dyDescent="0.35"/>
    <row r="75" spans="1:4" ht="16.2" thickBot="1" x14ac:dyDescent="0.35">
      <c r="A75" s="3" t="s">
        <v>43</v>
      </c>
      <c r="B75" s="13" t="s">
        <v>44</v>
      </c>
      <c r="C75" s="13" t="s">
        <v>14</v>
      </c>
    </row>
    <row r="76" spans="1:4" ht="16.2" thickBot="1" x14ac:dyDescent="0.35">
      <c r="A76" s="4" t="s">
        <v>15</v>
      </c>
      <c r="B76" s="5" t="s">
        <v>277</v>
      </c>
      <c r="C76" s="14">
        <f>((3.8*2)*26)-C40*6%</f>
        <v>68.311999999999983</v>
      </c>
    </row>
    <row r="77" spans="1:4" ht="16.2" thickBot="1" x14ac:dyDescent="0.35">
      <c r="A77" s="4" t="s">
        <v>17</v>
      </c>
      <c r="B77" s="5" t="s">
        <v>278</v>
      </c>
      <c r="C77" s="14">
        <f>(19.77-1.32)*26</f>
        <v>479.7</v>
      </c>
    </row>
    <row r="78" spans="1:4" ht="16.2" thickBot="1" x14ac:dyDescent="0.35">
      <c r="A78" s="4" t="s">
        <v>19</v>
      </c>
      <c r="B78" s="5" t="s">
        <v>279</v>
      </c>
      <c r="C78" s="14">
        <v>137.79</v>
      </c>
    </row>
    <row r="79" spans="1:4" ht="16.2" thickBot="1" x14ac:dyDescent="0.35">
      <c r="A79" s="4" t="s">
        <v>21</v>
      </c>
      <c r="B79" s="5" t="s">
        <v>280</v>
      </c>
      <c r="C79" s="14">
        <v>33.65</v>
      </c>
    </row>
    <row r="80" spans="1:4" ht="16.2" thickBot="1" x14ac:dyDescent="0.35">
      <c r="A80" s="4" t="s">
        <v>22</v>
      </c>
      <c r="B80" s="5" t="s">
        <v>281</v>
      </c>
      <c r="C80" s="14">
        <v>15.2</v>
      </c>
    </row>
    <row r="81" spans="1:3" ht="31.8" thickBot="1" x14ac:dyDescent="0.35">
      <c r="A81" s="4" t="s">
        <v>24</v>
      </c>
      <c r="B81" s="5" t="s">
        <v>282</v>
      </c>
      <c r="C81" s="14">
        <f>(19.77)/12</f>
        <v>1.6475</v>
      </c>
    </row>
    <row r="82" spans="1:3" ht="16.2" thickBot="1" x14ac:dyDescent="0.35">
      <c r="A82" s="192" t="s">
        <v>1</v>
      </c>
      <c r="B82" s="193"/>
      <c r="C82" s="15">
        <f>C76+C77+C78+C79+C80+C81</f>
        <v>736.29949999999997</v>
      </c>
    </row>
    <row r="85" spans="1:3" x14ac:dyDescent="0.3">
      <c r="A85" s="198" t="s">
        <v>45</v>
      </c>
      <c r="B85" s="198"/>
      <c r="C85" s="198"/>
    </row>
    <row r="86" spans="1:3" ht="16.2" thickBot="1" x14ac:dyDescent="0.35"/>
    <row r="87" spans="1:3" ht="16.2" thickBot="1" x14ac:dyDescent="0.35">
      <c r="A87" s="3">
        <v>2</v>
      </c>
      <c r="B87" s="13" t="s">
        <v>46</v>
      </c>
      <c r="C87" s="13" t="s">
        <v>14</v>
      </c>
    </row>
    <row r="88" spans="1:3" ht="16.2" thickBot="1" x14ac:dyDescent="0.35">
      <c r="A88" s="4" t="s">
        <v>29</v>
      </c>
      <c r="B88" s="5" t="s">
        <v>30</v>
      </c>
      <c r="C88" s="15">
        <f>C54</f>
        <v>327.37854852000004</v>
      </c>
    </row>
    <row r="89" spans="1:3" ht="16.2" thickBot="1" x14ac:dyDescent="0.35">
      <c r="A89" s="4" t="s">
        <v>33</v>
      </c>
      <c r="B89" s="5" t="s">
        <v>34</v>
      </c>
      <c r="C89" s="15">
        <f>D70</f>
        <v>728.32240000000013</v>
      </c>
    </row>
    <row r="90" spans="1:3" ht="16.2" thickBot="1" x14ac:dyDescent="0.35">
      <c r="A90" s="4" t="s">
        <v>43</v>
      </c>
      <c r="B90" s="5" t="s">
        <v>44</v>
      </c>
      <c r="C90" s="15">
        <f>C82</f>
        <v>736.29949999999997</v>
      </c>
    </row>
    <row r="91" spans="1:3" ht="16.2" thickBot="1" x14ac:dyDescent="0.35">
      <c r="A91" s="192" t="s">
        <v>1</v>
      </c>
      <c r="B91" s="193"/>
      <c r="C91" s="15">
        <f>C88+C89+C90</f>
        <v>1792.0004485200002</v>
      </c>
    </row>
    <row r="92" spans="1:3" x14ac:dyDescent="0.3">
      <c r="A92" s="1"/>
    </row>
    <row r="94" spans="1:3" x14ac:dyDescent="0.3">
      <c r="A94" s="197" t="s">
        <v>47</v>
      </c>
      <c r="B94" s="197"/>
      <c r="C94" s="197"/>
    </row>
    <row r="95" spans="1:3" ht="16.2" thickBot="1" x14ac:dyDescent="0.35"/>
    <row r="96" spans="1:3" ht="16.2" thickBot="1" x14ac:dyDescent="0.35">
      <c r="A96" s="3">
        <v>3</v>
      </c>
      <c r="B96" s="13" t="s">
        <v>48</v>
      </c>
      <c r="C96" s="13" t="s">
        <v>14</v>
      </c>
    </row>
    <row r="97" spans="1:3" ht="16.2" thickBot="1" x14ac:dyDescent="0.35">
      <c r="A97" s="4" t="s">
        <v>15</v>
      </c>
      <c r="B97" s="8" t="s">
        <v>49</v>
      </c>
      <c r="C97" s="15">
        <f>C40*0.46%</f>
        <v>9.9120800000000013</v>
      </c>
    </row>
    <row r="98" spans="1:3" ht="16.2" thickBot="1" x14ac:dyDescent="0.35">
      <c r="A98" s="4" t="s">
        <v>17</v>
      </c>
      <c r="B98" s="8" t="s">
        <v>50</v>
      </c>
      <c r="C98" s="15">
        <f>C97*C69</f>
        <v>0.79296640000000007</v>
      </c>
    </row>
    <row r="99" spans="1:3" ht="16.2" thickBot="1" x14ac:dyDescent="0.35">
      <c r="A99" s="4" t="s">
        <v>19</v>
      </c>
      <c r="B99" s="8" t="s">
        <v>51</v>
      </c>
      <c r="C99" s="15">
        <f>C40*2%</f>
        <v>43.096000000000004</v>
      </c>
    </row>
    <row r="100" spans="1:3" ht="16.2" thickBot="1" x14ac:dyDescent="0.35">
      <c r="A100" s="4" t="s">
        <v>21</v>
      </c>
      <c r="B100" s="8" t="s">
        <v>52</v>
      </c>
      <c r="C100" s="15">
        <f>C40*1.94%</f>
        <v>41.803120000000007</v>
      </c>
    </row>
    <row r="101" spans="1:3" ht="16.2" thickBot="1" x14ac:dyDescent="0.35">
      <c r="A101" s="4" t="s">
        <v>22</v>
      </c>
      <c r="B101" s="8" t="s">
        <v>53</v>
      </c>
      <c r="C101" s="15">
        <f>C70*C100</f>
        <v>14.129454560000003</v>
      </c>
    </row>
    <row r="102" spans="1:3" ht="16.2" thickBot="1" x14ac:dyDescent="0.35">
      <c r="A102" s="4" t="s">
        <v>24</v>
      </c>
      <c r="B102" s="8" t="s">
        <v>54</v>
      </c>
      <c r="C102" s="14">
        <f>C40*2%</f>
        <v>43.096000000000004</v>
      </c>
    </row>
    <row r="103" spans="1:3" ht="16.2" thickBot="1" x14ac:dyDescent="0.35">
      <c r="A103" s="192" t="s">
        <v>1</v>
      </c>
      <c r="B103" s="193"/>
      <c r="C103" s="15">
        <f>C97+C98+C99+C100+C101+C102</f>
        <v>152.82962096</v>
      </c>
    </row>
    <row r="106" spans="1:3" x14ac:dyDescent="0.3">
      <c r="A106" s="197" t="s">
        <v>55</v>
      </c>
      <c r="B106" s="197"/>
      <c r="C106" s="197"/>
    </row>
    <row r="109" spans="1:3" x14ac:dyDescent="0.3">
      <c r="A109" s="198" t="s">
        <v>166</v>
      </c>
      <c r="B109" s="198"/>
      <c r="C109" s="198"/>
    </row>
    <row r="110" spans="1:3" ht="16.2" thickBot="1" x14ac:dyDescent="0.35">
      <c r="A110" s="2"/>
    </row>
    <row r="111" spans="1:3" ht="16.2" thickBot="1" x14ac:dyDescent="0.35">
      <c r="A111" s="3" t="s">
        <v>56</v>
      </c>
      <c r="B111" s="13" t="s">
        <v>57</v>
      </c>
      <c r="C111" s="13" t="s">
        <v>14</v>
      </c>
    </row>
    <row r="112" spans="1:3" ht="16.2" thickBot="1" x14ac:dyDescent="0.35">
      <c r="A112" s="4" t="s">
        <v>15</v>
      </c>
      <c r="B112" s="5" t="s">
        <v>168</v>
      </c>
      <c r="C112" s="15">
        <f>C40*9.075%</f>
        <v>195.54810000000001</v>
      </c>
    </row>
    <row r="113" spans="1:3" ht="16.2" thickBot="1" x14ac:dyDescent="0.35">
      <c r="A113" s="4" t="s">
        <v>17</v>
      </c>
      <c r="B113" s="5" t="s">
        <v>181</v>
      </c>
      <c r="C113" s="15">
        <f>C40*1.66%</f>
        <v>35.769680000000001</v>
      </c>
    </row>
    <row r="114" spans="1:3" ht="16.2" thickBot="1" x14ac:dyDescent="0.35">
      <c r="A114" s="4" t="s">
        <v>19</v>
      </c>
      <c r="B114" s="5" t="s">
        <v>169</v>
      </c>
      <c r="C114" s="15">
        <f>C40*0.04%</f>
        <v>0.86192000000000013</v>
      </c>
    </row>
    <row r="115" spans="1:3" ht="16.2" thickBot="1" x14ac:dyDescent="0.35">
      <c r="A115" s="4" t="s">
        <v>21</v>
      </c>
      <c r="B115" s="5" t="s">
        <v>182</v>
      </c>
      <c r="C115" s="15">
        <f>C40*0.28%</f>
        <v>6.0334400000000015</v>
      </c>
    </row>
    <row r="116" spans="1:3" ht="16.2" thickBot="1" x14ac:dyDescent="0.35">
      <c r="A116" s="4" t="s">
        <v>22</v>
      </c>
      <c r="B116" s="5" t="s">
        <v>170</v>
      </c>
      <c r="C116" s="15">
        <f>C40*0.27%</f>
        <v>5.8179600000000011</v>
      </c>
    </row>
    <row r="117" spans="1:3" ht="16.2" thickBot="1" x14ac:dyDescent="0.35">
      <c r="A117" s="4" t="s">
        <v>24</v>
      </c>
      <c r="B117" s="5" t="s">
        <v>171</v>
      </c>
      <c r="C117" s="15"/>
    </row>
    <row r="118" spans="1:3" ht="16.2" thickBot="1" x14ac:dyDescent="0.35">
      <c r="A118" s="4"/>
      <c r="B118" s="5"/>
      <c r="C118" s="6"/>
    </row>
    <row r="119" spans="1:3" ht="16.2" thickBot="1" x14ac:dyDescent="0.35">
      <c r="A119" s="192" t="s">
        <v>41</v>
      </c>
      <c r="B119" s="193"/>
      <c r="C119" s="15">
        <f>C112+C113+C114+C116+C117+C118</f>
        <v>237.99766</v>
      </c>
    </row>
    <row r="122" spans="1:3" x14ac:dyDescent="0.3">
      <c r="A122" s="198" t="s">
        <v>58</v>
      </c>
      <c r="B122" s="198"/>
      <c r="C122" s="198"/>
    </row>
    <row r="123" spans="1:3" ht="16.2" thickBot="1" x14ac:dyDescent="0.35">
      <c r="A123" s="2"/>
    </row>
    <row r="124" spans="1:3" ht="16.2" thickBot="1" x14ac:dyDescent="0.35">
      <c r="A124" s="3" t="s">
        <v>59</v>
      </c>
      <c r="B124" s="13" t="s">
        <v>60</v>
      </c>
      <c r="C124" s="13" t="s">
        <v>14</v>
      </c>
    </row>
    <row r="125" spans="1:3" ht="16.2" thickBot="1" x14ac:dyDescent="0.35">
      <c r="A125" s="4" t="s">
        <v>15</v>
      </c>
      <c r="B125" s="5" t="s">
        <v>74</v>
      </c>
      <c r="C125" s="15">
        <v>0</v>
      </c>
    </row>
    <row r="126" spans="1:3" ht="16.2" thickBot="1" x14ac:dyDescent="0.35">
      <c r="A126" s="192" t="s">
        <v>1</v>
      </c>
      <c r="B126" s="193"/>
      <c r="C126" s="15">
        <f>C125</f>
        <v>0</v>
      </c>
    </row>
    <row r="129" spans="1:3" x14ac:dyDescent="0.3">
      <c r="A129" s="198" t="s">
        <v>61</v>
      </c>
      <c r="B129" s="198"/>
      <c r="C129" s="198"/>
    </row>
    <row r="130" spans="1:3" ht="16.2" thickBot="1" x14ac:dyDescent="0.35">
      <c r="A130" s="2"/>
    </row>
    <row r="131" spans="1:3" ht="16.2" thickBot="1" x14ac:dyDescent="0.35">
      <c r="A131" s="3">
        <v>4</v>
      </c>
      <c r="B131" s="13" t="s">
        <v>62</v>
      </c>
      <c r="C131" s="13" t="s">
        <v>14</v>
      </c>
    </row>
    <row r="132" spans="1:3" ht="16.2" thickBot="1" x14ac:dyDescent="0.35">
      <c r="A132" s="4" t="s">
        <v>56</v>
      </c>
      <c r="B132" s="5" t="s">
        <v>57</v>
      </c>
      <c r="C132" s="15">
        <f>C119</f>
        <v>237.99766</v>
      </c>
    </row>
    <row r="133" spans="1:3" ht="16.2" thickBot="1" x14ac:dyDescent="0.35">
      <c r="A133" s="4" t="s">
        <v>59</v>
      </c>
      <c r="B133" s="5" t="s">
        <v>60</v>
      </c>
      <c r="C133" s="15">
        <f>C126</f>
        <v>0</v>
      </c>
    </row>
    <row r="134" spans="1:3" ht="16.2" thickBot="1" x14ac:dyDescent="0.35">
      <c r="A134" s="192" t="s">
        <v>1</v>
      </c>
      <c r="B134" s="193"/>
      <c r="C134" s="15">
        <f>C132+C133</f>
        <v>237.99766</v>
      </c>
    </row>
    <row r="137" spans="1:3" x14ac:dyDescent="0.3">
      <c r="A137" s="197" t="s">
        <v>63</v>
      </c>
      <c r="B137" s="197"/>
      <c r="C137" s="197"/>
    </row>
    <row r="138" spans="1:3" ht="16.2" thickBot="1" x14ac:dyDescent="0.35"/>
    <row r="139" spans="1:3" ht="16.2" thickBot="1" x14ac:dyDescent="0.35">
      <c r="A139" s="3">
        <v>5</v>
      </c>
      <c r="B139" s="9" t="s">
        <v>6</v>
      </c>
      <c r="C139" s="13" t="s">
        <v>14</v>
      </c>
    </row>
    <row r="140" spans="1:3" ht="16.2" thickBot="1" x14ac:dyDescent="0.35">
      <c r="A140" s="4" t="s">
        <v>15</v>
      </c>
      <c r="B140" s="5" t="s">
        <v>64</v>
      </c>
      <c r="C140" s="70">
        <f>'Uniformes e EPI '!F14</f>
        <v>0</v>
      </c>
    </row>
    <row r="141" spans="1:3" ht="16.2" thickBot="1" x14ac:dyDescent="0.35">
      <c r="A141" s="4" t="s">
        <v>17</v>
      </c>
      <c r="B141" s="5" t="s">
        <v>65</v>
      </c>
      <c r="C141" s="70">
        <f>'Materiais Limpeza'!H48</f>
        <v>0</v>
      </c>
    </row>
    <row r="142" spans="1:3" ht="16.2" thickBot="1" x14ac:dyDescent="0.35">
      <c r="A142" s="4" t="s">
        <v>19</v>
      </c>
      <c r="B142" s="5" t="s">
        <v>66</v>
      </c>
      <c r="C142" s="70">
        <f>'Equipamentos Limpeza'!L12</f>
        <v>0</v>
      </c>
    </row>
    <row r="143" spans="1:3" ht="16.2" thickBot="1" x14ac:dyDescent="0.35">
      <c r="A143" s="4" t="s">
        <v>21</v>
      </c>
      <c r="B143" s="5" t="s">
        <v>366</v>
      </c>
      <c r="C143" s="70">
        <f>'Uniformes e EPI '!F41</f>
        <v>0</v>
      </c>
    </row>
    <row r="144" spans="1:3" ht="16.2" thickBot="1" x14ac:dyDescent="0.35">
      <c r="A144" s="4" t="s">
        <v>22</v>
      </c>
      <c r="B144" s="5" t="s">
        <v>364</v>
      </c>
      <c r="C144" s="14">
        <f>'Materiais Higiene'!H16</f>
        <v>0</v>
      </c>
    </row>
    <row r="145" spans="1:4" ht="16.2" thickBot="1" x14ac:dyDescent="0.35">
      <c r="A145" s="192" t="s">
        <v>41</v>
      </c>
      <c r="B145" s="193"/>
      <c r="C145" s="15">
        <f>SUM(C140:C144)</f>
        <v>0</v>
      </c>
    </row>
    <row r="148" spans="1:4" x14ac:dyDescent="0.3">
      <c r="A148" s="197" t="s">
        <v>67</v>
      </c>
      <c r="B148" s="197"/>
      <c r="C148" s="197"/>
    </row>
    <row r="149" spans="1:4" ht="16.2" thickBot="1" x14ac:dyDescent="0.35"/>
    <row r="150" spans="1:4" ht="16.2" thickBot="1" x14ac:dyDescent="0.35">
      <c r="A150" s="3">
        <v>6</v>
      </c>
      <c r="B150" s="9" t="s">
        <v>7</v>
      </c>
      <c r="C150" s="13" t="s">
        <v>35</v>
      </c>
      <c r="D150" s="13" t="s">
        <v>14</v>
      </c>
    </row>
    <row r="151" spans="1:4" ht="16.2" thickBot="1" x14ac:dyDescent="0.35">
      <c r="A151" s="4" t="s">
        <v>15</v>
      </c>
      <c r="B151" s="5" t="s">
        <v>8</v>
      </c>
      <c r="C151" s="88"/>
      <c r="D151" s="15">
        <f>C151*C168</f>
        <v>0</v>
      </c>
    </row>
    <row r="152" spans="1:4" ht="16.2" thickBot="1" x14ac:dyDescent="0.35">
      <c r="A152" s="4" t="s">
        <v>17</v>
      </c>
      <c r="B152" s="5" t="s">
        <v>10</v>
      </c>
      <c r="C152" s="88"/>
      <c r="D152" s="15">
        <f>C152*(C168+D151)</f>
        <v>0</v>
      </c>
    </row>
    <row r="153" spans="1:4" ht="16.2" thickBot="1" x14ac:dyDescent="0.35">
      <c r="A153" s="4" t="s">
        <v>19</v>
      </c>
      <c r="B153" s="5" t="s">
        <v>9</v>
      </c>
      <c r="C153" s="114">
        <f>SUM(C154:C156)</f>
        <v>0.02</v>
      </c>
      <c r="D153" s="6"/>
    </row>
    <row r="154" spans="1:4" ht="16.2" thickBot="1" x14ac:dyDescent="0.35">
      <c r="A154" s="69"/>
      <c r="B154" s="117" t="s">
        <v>283</v>
      </c>
      <c r="C154" s="118"/>
      <c r="D154" s="91">
        <f>((($C$168+$D$151+$D$152)/(1-($C$153))*C154))</f>
        <v>0</v>
      </c>
    </row>
    <row r="155" spans="1:4" ht="16.2" thickBot="1" x14ac:dyDescent="0.35">
      <c r="A155" s="4"/>
      <c r="B155" s="117" t="s">
        <v>284</v>
      </c>
      <c r="C155" s="118"/>
      <c r="D155" s="91">
        <f>((($C$168+$D$151+$D$152)/(1-($C$153))*C155))</f>
        <v>0</v>
      </c>
    </row>
    <row r="156" spans="1:4" ht="16.2" thickBot="1" x14ac:dyDescent="0.35">
      <c r="A156" s="4"/>
      <c r="B156" s="117" t="s">
        <v>285</v>
      </c>
      <c r="C156" s="118">
        <v>0.02</v>
      </c>
      <c r="D156" s="91">
        <f>((($C$168+$D$151+$D$152)/(1-($C$153))*C156))</f>
        <v>88.523014887346946</v>
      </c>
    </row>
    <row r="157" spans="1:4" ht="16.2" thickBot="1" x14ac:dyDescent="0.35">
      <c r="A157" s="192" t="s">
        <v>41</v>
      </c>
      <c r="B157" s="193"/>
      <c r="C157" s="6"/>
      <c r="D157" s="15">
        <f>D151+D152+D154+D155+D156</f>
        <v>88.523014887346946</v>
      </c>
    </row>
    <row r="160" spans="1:4" x14ac:dyDescent="0.3">
      <c r="A160" s="197" t="s">
        <v>68</v>
      </c>
      <c r="B160" s="197"/>
      <c r="C160" s="197"/>
    </row>
    <row r="161" spans="1:4" ht="16.2" thickBot="1" x14ac:dyDescent="0.35"/>
    <row r="162" spans="1:4" ht="16.2" thickBot="1" x14ac:dyDescent="0.35">
      <c r="A162" s="3"/>
      <c r="B162" s="13" t="s">
        <v>69</v>
      </c>
      <c r="C162" s="13" t="s">
        <v>14</v>
      </c>
    </row>
    <row r="163" spans="1:4" ht="16.2" thickBot="1" x14ac:dyDescent="0.35">
      <c r="A163" s="11" t="s">
        <v>15</v>
      </c>
      <c r="B163" s="5" t="s">
        <v>12</v>
      </c>
      <c r="C163" s="16">
        <f>C42</f>
        <v>2154.8000000000002</v>
      </c>
    </row>
    <row r="164" spans="1:4" ht="16.2" thickBot="1" x14ac:dyDescent="0.35">
      <c r="A164" s="11" t="s">
        <v>17</v>
      </c>
      <c r="B164" s="5" t="s">
        <v>27</v>
      </c>
      <c r="C164" s="16">
        <f>C91</f>
        <v>1792.0004485200002</v>
      </c>
    </row>
    <row r="165" spans="1:4" ht="16.2" thickBot="1" x14ac:dyDescent="0.35">
      <c r="A165" s="11" t="s">
        <v>19</v>
      </c>
      <c r="B165" s="5" t="s">
        <v>47</v>
      </c>
      <c r="C165" s="16">
        <f>C103</f>
        <v>152.82962096</v>
      </c>
    </row>
    <row r="166" spans="1:4" ht="16.2" thickBot="1" x14ac:dyDescent="0.35">
      <c r="A166" s="11" t="s">
        <v>21</v>
      </c>
      <c r="B166" s="5" t="s">
        <v>55</v>
      </c>
      <c r="C166" s="16">
        <f>C134</f>
        <v>237.99766</v>
      </c>
    </row>
    <row r="167" spans="1:4" ht="16.2" thickBot="1" x14ac:dyDescent="0.35">
      <c r="A167" s="11" t="s">
        <v>22</v>
      </c>
      <c r="B167" s="5" t="s">
        <v>63</v>
      </c>
      <c r="C167" s="16">
        <f>C145</f>
        <v>0</v>
      </c>
    </row>
    <row r="168" spans="1:4" ht="16.5" customHeight="1" thickBot="1" x14ac:dyDescent="0.35">
      <c r="A168" s="192" t="s">
        <v>368</v>
      </c>
      <c r="B168" s="193"/>
      <c r="C168" s="16">
        <f>C163+C164+C165+C166+C167</f>
        <v>4337.6277294800002</v>
      </c>
    </row>
    <row r="169" spans="1:4" ht="16.2" thickBot="1" x14ac:dyDescent="0.35">
      <c r="A169" s="11" t="s">
        <v>24</v>
      </c>
      <c r="B169" s="5" t="s">
        <v>70</v>
      </c>
      <c r="C169" s="16">
        <f>D157</f>
        <v>88.523014887346946</v>
      </c>
    </row>
    <row r="170" spans="1:4" ht="16.5" customHeight="1" thickBot="1" x14ac:dyDescent="0.35">
      <c r="A170" s="192" t="s">
        <v>71</v>
      </c>
      <c r="B170" s="193"/>
      <c r="C170" s="16">
        <f>C168+C169</f>
        <v>4426.1507443673472</v>
      </c>
    </row>
    <row r="172" spans="1:4" x14ac:dyDescent="0.3">
      <c r="A172" s="187"/>
      <c r="B172" s="188"/>
      <c r="C172" s="188"/>
      <c r="D172" s="188"/>
    </row>
    <row r="173" spans="1:4" x14ac:dyDescent="0.3">
      <c r="A173" s="189"/>
      <c r="B173" s="188"/>
      <c r="C173" s="188"/>
      <c r="D173" s="188"/>
    </row>
    <row r="174" spans="1:4" x14ac:dyDescent="0.3">
      <c r="A174" s="189"/>
      <c r="B174" s="188"/>
      <c r="C174" s="188"/>
      <c r="D174" s="188"/>
    </row>
  </sheetData>
  <mergeCells count="52">
    <mergeCell ref="A8:D8"/>
    <mergeCell ref="A172:D174"/>
    <mergeCell ref="A1:D1"/>
    <mergeCell ref="A2:D2"/>
    <mergeCell ref="A3:D3"/>
    <mergeCell ref="A5:D5"/>
    <mergeCell ref="A6:D6"/>
    <mergeCell ref="C21:D21"/>
    <mergeCell ref="A9:D9"/>
    <mergeCell ref="C10:D10"/>
    <mergeCell ref="C11:D11"/>
    <mergeCell ref="C12:D12"/>
    <mergeCell ref="C13:D13"/>
    <mergeCell ref="C14:D14"/>
    <mergeCell ref="C15:D15"/>
    <mergeCell ref="C16:D16"/>
    <mergeCell ref="A17:D17"/>
    <mergeCell ref="A19:D19"/>
    <mergeCell ref="A20:D20"/>
    <mergeCell ref="A70:B70"/>
    <mergeCell ref="C22:D22"/>
    <mergeCell ref="C23:D23"/>
    <mergeCell ref="C24:D24"/>
    <mergeCell ref="C25:D25"/>
    <mergeCell ref="A31:C31"/>
    <mergeCell ref="A42:B42"/>
    <mergeCell ref="A45:C45"/>
    <mergeCell ref="A47:C47"/>
    <mergeCell ref="A52:B52"/>
    <mergeCell ref="A54:B54"/>
    <mergeCell ref="A59:D59"/>
    <mergeCell ref="A82:B82"/>
    <mergeCell ref="A85:C85"/>
    <mergeCell ref="A91:B91"/>
    <mergeCell ref="A94:C94"/>
    <mergeCell ref="A103:B103"/>
    <mergeCell ref="A168:B168"/>
    <mergeCell ref="A170:B170"/>
    <mergeCell ref="C26:D26"/>
    <mergeCell ref="A134:B134"/>
    <mergeCell ref="A137:C137"/>
    <mergeCell ref="A145:B145"/>
    <mergeCell ref="A148:C148"/>
    <mergeCell ref="A157:B157"/>
    <mergeCell ref="A160:C160"/>
    <mergeCell ref="A106:C106"/>
    <mergeCell ref="A109:C109"/>
    <mergeCell ref="A119:B119"/>
    <mergeCell ref="A122:C122"/>
    <mergeCell ref="A126:B126"/>
    <mergeCell ref="A129:C129"/>
    <mergeCell ref="A73:C73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4"/>
  <sheetViews>
    <sheetView showGridLines="0" topLeftCell="A154" zoomScaleNormal="100" workbookViewId="0">
      <selection activeCell="C151" sqref="C151:C152"/>
    </sheetView>
  </sheetViews>
  <sheetFormatPr defaultColWidth="9.109375" defaultRowHeight="15.6" x14ac:dyDescent="0.3"/>
  <cols>
    <col min="1" max="1" width="9.109375" style="10"/>
    <col min="2" max="2" width="72.109375" style="10" customWidth="1"/>
    <col min="3" max="3" width="18" style="10" customWidth="1"/>
    <col min="4" max="4" width="14.33203125" style="10" customWidth="1"/>
    <col min="5" max="5" width="12.6640625" style="10" customWidth="1"/>
    <col min="6" max="6" width="12" style="10" customWidth="1"/>
    <col min="7" max="7" width="15.109375" style="10" customWidth="1"/>
    <col min="8" max="16384" width="9.109375" style="10"/>
  </cols>
  <sheetData>
    <row r="1" spans="1:4" x14ac:dyDescent="0.3">
      <c r="A1" s="199" t="s">
        <v>72</v>
      </c>
      <c r="B1" s="199"/>
      <c r="C1" s="199"/>
      <c r="D1" s="199"/>
    </row>
    <row r="2" spans="1:4" x14ac:dyDescent="0.3">
      <c r="A2" s="199" t="s">
        <v>73</v>
      </c>
      <c r="B2" s="199"/>
      <c r="C2" s="199"/>
      <c r="D2" s="199"/>
    </row>
    <row r="3" spans="1:4" x14ac:dyDescent="0.3">
      <c r="A3" s="200"/>
      <c r="B3" s="200"/>
      <c r="C3" s="200"/>
      <c r="D3" s="200"/>
    </row>
    <row r="4" spans="1:4" x14ac:dyDescent="0.3">
      <c r="A4" s="12"/>
      <c r="B4" s="12"/>
      <c r="C4" s="12"/>
      <c r="D4" s="12"/>
    </row>
    <row r="5" spans="1:4" ht="16.5" customHeight="1" x14ac:dyDescent="0.3">
      <c r="A5" s="201" t="s">
        <v>145</v>
      </c>
      <c r="B5" s="202"/>
      <c r="C5" s="202"/>
      <c r="D5" s="202"/>
    </row>
    <row r="6" spans="1:4" ht="16.5" customHeight="1" x14ac:dyDescent="0.3">
      <c r="A6" s="201" t="s">
        <v>146</v>
      </c>
      <c r="B6" s="202"/>
      <c r="C6" s="202"/>
      <c r="D6" s="202"/>
    </row>
    <row r="7" spans="1:4" x14ac:dyDescent="0.3">
      <c r="A7" s="17"/>
      <c r="B7" s="17"/>
      <c r="C7" s="17"/>
      <c r="D7" s="17"/>
    </row>
    <row r="8" spans="1:4" ht="16.5" customHeight="1" x14ac:dyDescent="0.3">
      <c r="A8" s="201"/>
      <c r="B8" s="202"/>
      <c r="C8" s="203"/>
      <c r="D8" s="203"/>
    </row>
    <row r="9" spans="1:4" x14ac:dyDescent="0.3">
      <c r="A9" s="204" t="s">
        <v>76</v>
      </c>
      <c r="B9" s="205"/>
      <c r="C9" s="206"/>
      <c r="D9" s="206"/>
    </row>
    <row r="10" spans="1:4" x14ac:dyDescent="0.3">
      <c r="A10" s="18" t="s">
        <v>15</v>
      </c>
      <c r="B10" s="18" t="s">
        <v>77</v>
      </c>
      <c r="C10" s="207"/>
      <c r="D10" s="191"/>
    </row>
    <row r="11" spans="1:4" x14ac:dyDescent="0.3">
      <c r="A11" s="18" t="s">
        <v>17</v>
      </c>
      <c r="B11" s="18" t="s">
        <v>78</v>
      </c>
      <c r="C11" s="190" t="s">
        <v>172</v>
      </c>
      <c r="D11" s="191"/>
    </row>
    <row r="12" spans="1:4" x14ac:dyDescent="0.3">
      <c r="A12" s="18" t="s">
        <v>19</v>
      </c>
      <c r="B12" s="18" t="s">
        <v>173</v>
      </c>
      <c r="C12" s="190"/>
      <c r="D12" s="191"/>
    </row>
    <row r="13" spans="1:4" x14ac:dyDescent="0.3">
      <c r="A13" s="18" t="s">
        <v>21</v>
      </c>
      <c r="B13" s="18" t="s">
        <v>79</v>
      </c>
      <c r="C13" s="190">
        <v>2024</v>
      </c>
      <c r="D13" s="191"/>
    </row>
    <row r="14" spans="1:4" ht="16.5" customHeight="1" x14ac:dyDescent="0.3">
      <c r="A14" s="18" t="s">
        <v>22</v>
      </c>
      <c r="B14" s="18" t="s">
        <v>80</v>
      </c>
      <c r="C14" s="190">
        <v>12</v>
      </c>
      <c r="D14" s="191"/>
    </row>
    <row r="15" spans="1:4" ht="16.5" customHeight="1" x14ac:dyDescent="0.3">
      <c r="A15" s="18" t="s">
        <v>24</v>
      </c>
      <c r="B15" s="18" t="s">
        <v>174</v>
      </c>
      <c r="C15" s="190"/>
      <c r="D15" s="191"/>
    </row>
    <row r="16" spans="1:4" ht="16.5" customHeight="1" x14ac:dyDescent="0.3">
      <c r="A16" s="18" t="s">
        <v>25</v>
      </c>
      <c r="B16" s="18" t="s">
        <v>83</v>
      </c>
      <c r="C16" s="190"/>
      <c r="D16" s="191"/>
    </row>
    <row r="17" spans="1:4" ht="16.5" customHeight="1" x14ac:dyDescent="0.3">
      <c r="A17" s="194" t="s">
        <v>81</v>
      </c>
      <c r="B17" s="195"/>
      <c r="C17" s="196"/>
      <c r="D17" s="196"/>
    </row>
    <row r="18" spans="1:4" ht="16.5" customHeight="1" x14ac:dyDescent="0.3">
      <c r="A18" s="17"/>
      <c r="B18" s="17"/>
      <c r="C18" s="17"/>
      <c r="D18" s="17"/>
    </row>
    <row r="19" spans="1:4" ht="16.5" customHeight="1" x14ac:dyDescent="0.3">
      <c r="A19" s="194" t="s">
        <v>84</v>
      </c>
      <c r="B19" s="195"/>
      <c r="C19" s="196"/>
      <c r="D19" s="196"/>
    </row>
    <row r="20" spans="1:4" ht="16.5" customHeight="1" x14ac:dyDescent="0.3">
      <c r="A20" s="190" t="s">
        <v>85</v>
      </c>
      <c r="B20" s="211"/>
      <c r="C20" s="191"/>
      <c r="D20" s="191"/>
    </row>
    <row r="21" spans="1:4" ht="16.5" customHeight="1" x14ac:dyDescent="0.3">
      <c r="A21" s="18">
        <v>1</v>
      </c>
      <c r="B21" s="18" t="s">
        <v>88</v>
      </c>
      <c r="C21" s="201" t="s">
        <v>183</v>
      </c>
      <c r="D21" s="209"/>
    </row>
    <row r="22" spans="1:4" ht="16.5" customHeight="1" x14ac:dyDescent="0.3">
      <c r="A22" s="18">
        <v>2</v>
      </c>
      <c r="B22" s="18" t="s">
        <v>86</v>
      </c>
      <c r="C22" s="201" t="s">
        <v>143</v>
      </c>
      <c r="D22" s="209"/>
    </row>
    <row r="23" spans="1:4" ht="16.5" customHeight="1" x14ac:dyDescent="0.3">
      <c r="A23" s="18">
        <v>3</v>
      </c>
      <c r="B23" s="18" t="s">
        <v>87</v>
      </c>
      <c r="C23" s="212">
        <v>1734.08</v>
      </c>
      <c r="D23" s="213"/>
    </row>
    <row r="24" spans="1:4" ht="16.5" customHeight="1" x14ac:dyDescent="0.3">
      <c r="A24" s="18">
        <v>4</v>
      </c>
      <c r="B24" s="18" t="s">
        <v>89</v>
      </c>
      <c r="C24" s="210">
        <v>45292</v>
      </c>
      <c r="D24" s="209"/>
    </row>
    <row r="25" spans="1:4" ht="16.5" customHeight="1" x14ac:dyDescent="0.3">
      <c r="A25" s="18">
        <v>5</v>
      </c>
      <c r="B25" s="18" t="s">
        <v>175</v>
      </c>
      <c r="C25" s="210" t="s">
        <v>176</v>
      </c>
      <c r="D25" s="209"/>
    </row>
    <row r="26" spans="1:4" x14ac:dyDescent="0.3">
      <c r="A26" s="17"/>
      <c r="B26" s="17"/>
      <c r="C26" s="17"/>
      <c r="D26" s="17"/>
    </row>
    <row r="27" spans="1:4" x14ac:dyDescent="0.3">
      <c r="A27" s="17"/>
      <c r="B27" s="17"/>
      <c r="C27" s="17"/>
      <c r="D27" s="17"/>
    </row>
    <row r="31" spans="1:4" x14ac:dyDescent="0.3">
      <c r="A31" s="197" t="s">
        <v>12</v>
      </c>
      <c r="B31" s="197"/>
      <c r="C31" s="197"/>
    </row>
    <row r="32" spans="1:4" ht="16.2" thickBot="1" x14ac:dyDescent="0.35"/>
    <row r="33" spans="1:3" ht="16.2" thickBot="1" x14ac:dyDescent="0.35">
      <c r="A33" s="3">
        <v>1</v>
      </c>
      <c r="B33" s="13" t="s">
        <v>13</v>
      </c>
      <c r="C33" s="13" t="s">
        <v>14</v>
      </c>
    </row>
    <row r="34" spans="1:3" ht="16.2" thickBot="1" x14ac:dyDescent="0.35">
      <c r="A34" s="4" t="s">
        <v>15</v>
      </c>
      <c r="B34" s="5" t="s">
        <v>16</v>
      </c>
      <c r="C34" s="14">
        <f>C23</f>
        <v>1734.08</v>
      </c>
    </row>
    <row r="35" spans="1:3" ht="16.2" thickBot="1" x14ac:dyDescent="0.35">
      <c r="A35" s="4" t="s">
        <v>17</v>
      </c>
      <c r="B35" s="5" t="s">
        <v>18</v>
      </c>
      <c r="C35" s="6"/>
    </row>
    <row r="36" spans="1:3" ht="16.2" thickBot="1" x14ac:dyDescent="0.35">
      <c r="A36" s="4" t="s">
        <v>19</v>
      </c>
      <c r="B36" s="5" t="s">
        <v>20</v>
      </c>
      <c r="C36" s="6"/>
    </row>
    <row r="37" spans="1:3" ht="16.2" thickBot="1" x14ac:dyDescent="0.35">
      <c r="A37" s="4" t="s">
        <v>21</v>
      </c>
      <c r="B37" s="5" t="s">
        <v>0</v>
      </c>
      <c r="C37" s="6"/>
    </row>
    <row r="38" spans="1:3" ht="16.2" thickBot="1" x14ac:dyDescent="0.35">
      <c r="A38" s="4" t="s">
        <v>22</v>
      </c>
      <c r="B38" s="5" t="s">
        <v>23</v>
      </c>
      <c r="C38" s="6"/>
    </row>
    <row r="39" spans="1:3" ht="16.2" thickBot="1" x14ac:dyDescent="0.35">
      <c r="A39" s="4" t="s">
        <v>24</v>
      </c>
      <c r="B39" s="5" t="s">
        <v>26</v>
      </c>
      <c r="C39" s="6"/>
    </row>
    <row r="40" spans="1:3" ht="16.2" thickBot="1" x14ac:dyDescent="0.35">
      <c r="A40" s="4"/>
      <c r="B40" s="5" t="s">
        <v>177</v>
      </c>
      <c r="C40" s="68">
        <f>SUM(C34:C39)</f>
        <v>1734.08</v>
      </c>
    </row>
    <row r="41" spans="1:3" ht="16.2" thickBot="1" x14ac:dyDescent="0.35">
      <c r="A41" s="4" t="s">
        <v>25</v>
      </c>
      <c r="B41" s="5" t="s">
        <v>26</v>
      </c>
      <c r="C41" s="6"/>
    </row>
    <row r="42" spans="1:3" ht="16.2" thickBot="1" x14ac:dyDescent="0.35">
      <c r="A42" s="192" t="s">
        <v>1</v>
      </c>
      <c r="B42" s="193"/>
      <c r="C42" s="68">
        <f>SUM(C40,C41)</f>
        <v>1734.08</v>
      </c>
    </row>
    <row r="45" spans="1:3" x14ac:dyDescent="0.3">
      <c r="A45" s="197" t="s">
        <v>27</v>
      </c>
      <c r="B45" s="197"/>
      <c r="C45" s="197"/>
    </row>
    <row r="46" spans="1:3" x14ac:dyDescent="0.3">
      <c r="A46" s="2"/>
    </row>
    <row r="47" spans="1:3" x14ac:dyDescent="0.3">
      <c r="A47" s="198" t="s">
        <v>28</v>
      </c>
      <c r="B47" s="198"/>
      <c r="C47" s="198"/>
    </row>
    <row r="48" spans="1:3" ht="16.2" thickBot="1" x14ac:dyDescent="0.35"/>
    <row r="49" spans="1:4" ht="16.2" thickBot="1" x14ac:dyDescent="0.35">
      <c r="A49" s="3" t="s">
        <v>29</v>
      </c>
      <c r="B49" s="13" t="s">
        <v>30</v>
      </c>
      <c r="C49" s="13" t="s">
        <v>14</v>
      </c>
    </row>
    <row r="50" spans="1:4" ht="16.2" thickBot="1" x14ac:dyDescent="0.35">
      <c r="A50" s="4" t="s">
        <v>15</v>
      </c>
      <c r="B50" s="5" t="s">
        <v>31</v>
      </c>
      <c r="C50" s="15">
        <f>C40*8.33%</f>
        <v>144.44886399999999</v>
      </c>
    </row>
    <row r="51" spans="1:4" ht="16.2" thickBot="1" x14ac:dyDescent="0.35">
      <c r="A51" s="4" t="s">
        <v>19</v>
      </c>
      <c r="B51" s="5" t="s">
        <v>178</v>
      </c>
      <c r="C51" s="15">
        <f>C40*3.025%</f>
        <v>52.455919999999999</v>
      </c>
    </row>
    <row r="52" spans="1:4" ht="16.2" thickBot="1" x14ac:dyDescent="0.35">
      <c r="A52" s="192" t="s">
        <v>179</v>
      </c>
      <c r="B52" s="193"/>
      <c r="C52" s="15">
        <f>SUM(C50:C51)</f>
        <v>196.90478399999998</v>
      </c>
    </row>
    <row r="53" spans="1:4" ht="16.2" thickBot="1" x14ac:dyDescent="0.35">
      <c r="A53" s="69" t="s">
        <v>21</v>
      </c>
      <c r="B53" s="5" t="s">
        <v>180</v>
      </c>
      <c r="C53" s="15">
        <f>C52*C70</f>
        <v>66.553816991999994</v>
      </c>
    </row>
    <row r="54" spans="1:4" ht="16.2" thickBot="1" x14ac:dyDescent="0.35">
      <c r="A54" s="192" t="s">
        <v>1</v>
      </c>
      <c r="B54" s="193"/>
      <c r="C54" s="15">
        <f>SUM(C52:C53)</f>
        <v>263.45860099199996</v>
      </c>
    </row>
    <row r="59" spans="1:4" ht="15.75" customHeight="1" x14ac:dyDescent="0.3">
      <c r="A59" s="208" t="s">
        <v>32</v>
      </c>
      <c r="B59" s="208"/>
      <c r="C59" s="208"/>
      <c r="D59" s="208"/>
    </row>
    <row r="60" spans="1:4" ht="16.2" thickBot="1" x14ac:dyDescent="0.35"/>
    <row r="61" spans="1:4" ht="16.2" thickBot="1" x14ac:dyDescent="0.35">
      <c r="A61" s="3" t="s">
        <v>33</v>
      </c>
      <c r="B61" s="13" t="s">
        <v>34</v>
      </c>
      <c r="C61" s="13" t="s">
        <v>35</v>
      </c>
      <c r="D61" s="13" t="s">
        <v>14</v>
      </c>
    </row>
    <row r="62" spans="1:4" ht="16.2" thickBot="1" x14ac:dyDescent="0.35">
      <c r="A62" s="4" t="s">
        <v>15</v>
      </c>
      <c r="B62" s="5" t="s">
        <v>36</v>
      </c>
      <c r="C62" s="7">
        <v>0.2</v>
      </c>
      <c r="D62" s="15">
        <f>C42*C62</f>
        <v>346.81600000000003</v>
      </c>
    </row>
    <row r="63" spans="1:4" ht="16.2" thickBot="1" x14ac:dyDescent="0.35">
      <c r="A63" s="4" t="s">
        <v>17</v>
      </c>
      <c r="B63" s="5" t="s">
        <v>37</v>
      </c>
      <c r="C63" s="7">
        <v>2.5000000000000001E-2</v>
      </c>
      <c r="D63" s="15">
        <f>C63*C42</f>
        <v>43.352000000000004</v>
      </c>
    </row>
    <row r="64" spans="1:4" ht="16.2" thickBot="1" x14ac:dyDescent="0.35">
      <c r="A64" s="4" t="s">
        <v>19</v>
      </c>
      <c r="B64" s="5" t="s">
        <v>274</v>
      </c>
      <c r="C64" s="88"/>
      <c r="D64" s="15">
        <f>C42*C64</f>
        <v>0</v>
      </c>
    </row>
    <row r="65" spans="1:4" ht="16.2" thickBot="1" x14ac:dyDescent="0.35">
      <c r="A65" s="4" t="s">
        <v>21</v>
      </c>
      <c r="B65" s="5" t="s">
        <v>38</v>
      </c>
      <c r="C65" s="7">
        <v>1.4999999999999999E-2</v>
      </c>
      <c r="D65" s="15">
        <f>C42*C65</f>
        <v>26.011199999999999</v>
      </c>
    </row>
    <row r="66" spans="1:4" ht="16.2" thickBot="1" x14ac:dyDescent="0.35">
      <c r="A66" s="4" t="s">
        <v>22</v>
      </c>
      <c r="B66" s="5" t="s">
        <v>39</v>
      </c>
      <c r="C66" s="7">
        <v>0.01</v>
      </c>
      <c r="D66" s="15">
        <f>C66*C42</f>
        <v>17.340799999999998</v>
      </c>
    </row>
    <row r="67" spans="1:4" ht="16.2" thickBot="1" x14ac:dyDescent="0.35">
      <c r="A67" s="4" t="s">
        <v>24</v>
      </c>
      <c r="B67" s="5" t="s">
        <v>2</v>
      </c>
      <c r="C67" s="7">
        <v>6.0000000000000001E-3</v>
      </c>
      <c r="D67" s="15">
        <f>C67*C42</f>
        <v>10.40448</v>
      </c>
    </row>
    <row r="68" spans="1:4" ht="16.2" thickBot="1" x14ac:dyDescent="0.35">
      <c r="A68" s="4" t="s">
        <v>25</v>
      </c>
      <c r="B68" s="5" t="s">
        <v>3</v>
      </c>
      <c r="C68" s="7">
        <v>2E-3</v>
      </c>
      <c r="D68" s="15">
        <f>C68*C42</f>
        <v>3.4681600000000001</v>
      </c>
    </row>
    <row r="69" spans="1:4" ht="16.2" thickBot="1" x14ac:dyDescent="0.35">
      <c r="A69" s="4" t="s">
        <v>40</v>
      </c>
      <c r="B69" s="5" t="s">
        <v>4</v>
      </c>
      <c r="C69" s="7">
        <v>0.08</v>
      </c>
      <c r="D69" s="15">
        <f>C42*C69</f>
        <v>138.72639999999998</v>
      </c>
    </row>
    <row r="70" spans="1:4" ht="16.2" thickBot="1" x14ac:dyDescent="0.35">
      <c r="A70" s="192" t="s">
        <v>41</v>
      </c>
      <c r="B70" s="193"/>
      <c r="C70" s="7">
        <f>C62+C63+C64+C65+C66+C67+C68+C69</f>
        <v>0.33800000000000002</v>
      </c>
      <c r="D70" s="15">
        <f>SUM(D62:D69)</f>
        <v>586.11903999999993</v>
      </c>
    </row>
    <row r="73" spans="1:4" x14ac:dyDescent="0.3">
      <c r="A73" s="198" t="s">
        <v>42</v>
      </c>
      <c r="B73" s="198"/>
      <c r="C73" s="198"/>
    </row>
    <row r="74" spans="1:4" ht="16.2" thickBot="1" x14ac:dyDescent="0.35"/>
    <row r="75" spans="1:4" ht="16.2" thickBot="1" x14ac:dyDescent="0.35">
      <c r="A75" s="3" t="s">
        <v>43</v>
      </c>
      <c r="B75" s="13" t="s">
        <v>44</v>
      </c>
      <c r="C75" s="13" t="s">
        <v>14</v>
      </c>
    </row>
    <row r="76" spans="1:4" ht="16.2" thickBot="1" x14ac:dyDescent="0.35">
      <c r="A76" s="4" t="s">
        <v>15</v>
      </c>
      <c r="B76" s="5" t="s">
        <v>277</v>
      </c>
      <c r="C76" s="14">
        <f>((3.8*2)*26)-C40*6%</f>
        <v>93.555199999999999</v>
      </c>
    </row>
    <row r="77" spans="1:4" ht="16.2" thickBot="1" x14ac:dyDescent="0.35">
      <c r="A77" s="4" t="s">
        <v>17</v>
      </c>
      <c r="B77" s="5" t="s">
        <v>278</v>
      </c>
      <c r="C77" s="14">
        <f>(19.77-1.32)*26</f>
        <v>479.7</v>
      </c>
    </row>
    <row r="78" spans="1:4" ht="16.2" thickBot="1" x14ac:dyDescent="0.35">
      <c r="A78" s="4" t="s">
        <v>19</v>
      </c>
      <c r="B78" s="5" t="s">
        <v>279</v>
      </c>
      <c r="C78" s="14">
        <v>137.79</v>
      </c>
    </row>
    <row r="79" spans="1:4" ht="16.2" thickBot="1" x14ac:dyDescent="0.35">
      <c r="A79" s="4" t="s">
        <v>21</v>
      </c>
      <c r="B79" s="5" t="s">
        <v>280</v>
      </c>
      <c r="C79" s="14">
        <v>33.65</v>
      </c>
    </row>
    <row r="80" spans="1:4" ht="16.2" thickBot="1" x14ac:dyDescent="0.35">
      <c r="A80" s="4" t="s">
        <v>22</v>
      </c>
      <c r="B80" s="5" t="s">
        <v>281</v>
      </c>
      <c r="C80" s="14">
        <v>15.2</v>
      </c>
    </row>
    <row r="81" spans="1:3" ht="31.8" thickBot="1" x14ac:dyDescent="0.35">
      <c r="A81" s="4" t="s">
        <v>24</v>
      </c>
      <c r="B81" s="5" t="s">
        <v>282</v>
      </c>
      <c r="C81" s="14">
        <f>(19.77)/12</f>
        <v>1.6475</v>
      </c>
    </row>
    <row r="82" spans="1:3" ht="16.2" thickBot="1" x14ac:dyDescent="0.35">
      <c r="A82" s="192" t="s">
        <v>1</v>
      </c>
      <c r="B82" s="193"/>
      <c r="C82" s="15">
        <f>C76+C77+C78+C79+C80+C81</f>
        <v>761.54269999999997</v>
      </c>
    </row>
    <row r="85" spans="1:3" x14ac:dyDescent="0.3">
      <c r="A85" s="198" t="s">
        <v>45</v>
      </c>
      <c r="B85" s="198"/>
      <c r="C85" s="198"/>
    </row>
    <row r="86" spans="1:3" ht="16.2" thickBot="1" x14ac:dyDescent="0.35"/>
    <row r="87" spans="1:3" ht="16.2" thickBot="1" x14ac:dyDescent="0.35">
      <c r="A87" s="3">
        <v>2</v>
      </c>
      <c r="B87" s="13" t="s">
        <v>46</v>
      </c>
      <c r="C87" s="13" t="s">
        <v>14</v>
      </c>
    </row>
    <row r="88" spans="1:3" ht="16.2" thickBot="1" x14ac:dyDescent="0.35">
      <c r="A88" s="4" t="s">
        <v>29</v>
      </c>
      <c r="B88" s="5" t="s">
        <v>30</v>
      </c>
      <c r="C88" s="15">
        <f>C54</f>
        <v>263.45860099199996</v>
      </c>
    </row>
    <row r="89" spans="1:3" ht="16.2" thickBot="1" x14ac:dyDescent="0.35">
      <c r="A89" s="4" t="s">
        <v>33</v>
      </c>
      <c r="B89" s="5" t="s">
        <v>34</v>
      </c>
      <c r="C89" s="15">
        <f>D70</f>
        <v>586.11903999999993</v>
      </c>
    </row>
    <row r="90" spans="1:3" ht="16.2" thickBot="1" x14ac:dyDescent="0.35">
      <c r="A90" s="4" t="s">
        <v>43</v>
      </c>
      <c r="B90" s="5" t="s">
        <v>44</v>
      </c>
      <c r="C90" s="15">
        <f>C82</f>
        <v>761.54269999999997</v>
      </c>
    </row>
    <row r="91" spans="1:3" ht="16.2" thickBot="1" x14ac:dyDescent="0.35">
      <c r="A91" s="192" t="s">
        <v>1</v>
      </c>
      <c r="B91" s="193"/>
      <c r="C91" s="15">
        <f>C88+C89+C90</f>
        <v>1611.1203409919999</v>
      </c>
    </row>
    <row r="92" spans="1:3" x14ac:dyDescent="0.3">
      <c r="A92" s="1"/>
    </row>
    <row r="94" spans="1:3" x14ac:dyDescent="0.3">
      <c r="A94" s="197" t="s">
        <v>47</v>
      </c>
      <c r="B94" s="197"/>
      <c r="C94" s="197"/>
    </row>
    <row r="95" spans="1:3" ht="16.2" thickBot="1" x14ac:dyDescent="0.35"/>
    <row r="96" spans="1:3" ht="16.2" thickBot="1" x14ac:dyDescent="0.35">
      <c r="A96" s="3">
        <v>3</v>
      </c>
      <c r="B96" s="13" t="s">
        <v>48</v>
      </c>
      <c r="C96" s="13" t="s">
        <v>14</v>
      </c>
    </row>
    <row r="97" spans="1:3" ht="16.2" thickBot="1" x14ac:dyDescent="0.35">
      <c r="A97" s="4" t="s">
        <v>15</v>
      </c>
      <c r="B97" s="8" t="s">
        <v>49</v>
      </c>
      <c r="C97" s="15">
        <f>C40*0.46%</f>
        <v>7.9767679999999999</v>
      </c>
    </row>
    <row r="98" spans="1:3" ht="16.2" thickBot="1" x14ac:dyDescent="0.35">
      <c r="A98" s="4" t="s">
        <v>17</v>
      </c>
      <c r="B98" s="8" t="s">
        <v>50</v>
      </c>
      <c r="C98" s="15">
        <f>C97*C69</f>
        <v>0.63814143999999995</v>
      </c>
    </row>
    <row r="99" spans="1:3" ht="16.2" thickBot="1" x14ac:dyDescent="0.35">
      <c r="A99" s="4" t="s">
        <v>19</v>
      </c>
      <c r="B99" s="8" t="s">
        <v>51</v>
      </c>
      <c r="C99" s="15">
        <f>C40*2%</f>
        <v>34.681599999999996</v>
      </c>
    </row>
    <row r="100" spans="1:3" ht="16.2" thickBot="1" x14ac:dyDescent="0.35">
      <c r="A100" s="4" t="s">
        <v>21</v>
      </c>
      <c r="B100" s="8" t="s">
        <v>52</v>
      </c>
      <c r="C100" s="15">
        <f>C40*1.94%</f>
        <v>33.641151999999998</v>
      </c>
    </row>
    <row r="101" spans="1:3" ht="16.2" thickBot="1" x14ac:dyDescent="0.35">
      <c r="A101" s="4" t="s">
        <v>22</v>
      </c>
      <c r="B101" s="8" t="s">
        <v>53</v>
      </c>
      <c r="C101" s="15">
        <f>C70*C100</f>
        <v>11.370709376000001</v>
      </c>
    </row>
    <row r="102" spans="1:3" ht="16.2" thickBot="1" x14ac:dyDescent="0.35">
      <c r="A102" s="4" t="s">
        <v>24</v>
      </c>
      <c r="B102" s="8" t="s">
        <v>54</v>
      </c>
      <c r="C102" s="14">
        <f>C40*2%</f>
        <v>34.681599999999996</v>
      </c>
    </row>
    <row r="103" spans="1:3" ht="16.2" thickBot="1" x14ac:dyDescent="0.35">
      <c r="A103" s="192" t="s">
        <v>1</v>
      </c>
      <c r="B103" s="193"/>
      <c r="C103" s="15">
        <f>C97+C98+C99+C100+C101+C102</f>
        <v>122.98997081600001</v>
      </c>
    </row>
    <row r="106" spans="1:3" x14ac:dyDescent="0.3">
      <c r="A106" s="197" t="s">
        <v>55</v>
      </c>
      <c r="B106" s="197"/>
      <c r="C106" s="197"/>
    </row>
    <row r="109" spans="1:3" x14ac:dyDescent="0.3">
      <c r="A109" s="198" t="s">
        <v>166</v>
      </c>
      <c r="B109" s="198"/>
      <c r="C109" s="198"/>
    </row>
    <row r="110" spans="1:3" ht="16.2" thickBot="1" x14ac:dyDescent="0.35">
      <c r="A110" s="2"/>
    </row>
    <row r="111" spans="1:3" ht="16.2" thickBot="1" x14ac:dyDescent="0.35">
      <c r="A111" s="3" t="s">
        <v>56</v>
      </c>
      <c r="B111" s="13" t="s">
        <v>57</v>
      </c>
      <c r="C111" s="13" t="s">
        <v>14</v>
      </c>
    </row>
    <row r="112" spans="1:3" ht="16.2" thickBot="1" x14ac:dyDescent="0.35">
      <c r="A112" s="4" t="s">
        <v>15</v>
      </c>
      <c r="B112" s="5" t="s">
        <v>168</v>
      </c>
      <c r="C112" s="15">
        <f>C40*9.075%</f>
        <v>157.36775999999998</v>
      </c>
    </row>
    <row r="113" spans="1:3" ht="16.2" thickBot="1" x14ac:dyDescent="0.35">
      <c r="A113" s="4" t="s">
        <v>17</v>
      </c>
      <c r="B113" s="5" t="s">
        <v>181</v>
      </c>
      <c r="C113" s="15">
        <f>C40*1.66%</f>
        <v>28.785727999999999</v>
      </c>
    </row>
    <row r="114" spans="1:3" ht="16.2" thickBot="1" x14ac:dyDescent="0.35">
      <c r="A114" s="4" t="s">
        <v>19</v>
      </c>
      <c r="B114" s="5" t="s">
        <v>169</v>
      </c>
      <c r="C114" s="15">
        <f>C40*0.04%</f>
        <v>0.69363200000000003</v>
      </c>
    </row>
    <row r="115" spans="1:3" ht="16.2" thickBot="1" x14ac:dyDescent="0.35">
      <c r="A115" s="4" t="s">
        <v>21</v>
      </c>
      <c r="B115" s="5" t="s">
        <v>182</v>
      </c>
      <c r="C115" s="15">
        <f>C40*0.28%</f>
        <v>4.8554240000000002</v>
      </c>
    </row>
    <row r="116" spans="1:3" ht="16.2" thickBot="1" x14ac:dyDescent="0.35">
      <c r="A116" s="4" t="s">
        <v>22</v>
      </c>
      <c r="B116" s="5" t="s">
        <v>170</v>
      </c>
      <c r="C116" s="15">
        <f>C40*0.27%</f>
        <v>4.682016</v>
      </c>
    </row>
    <row r="117" spans="1:3" ht="16.2" thickBot="1" x14ac:dyDescent="0.35">
      <c r="A117" s="4" t="s">
        <v>24</v>
      </c>
      <c r="B117" s="5" t="s">
        <v>171</v>
      </c>
      <c r="C117" s="15"/>
    </row>
    <row r="118" spans="1:3" ht="16.2" thickBot="1" x14ac:dyDescent="0.35">
      <c r="A118" s="4"/>
      <c r="B118" s="5"/>
      <c r="C118" s="6"/>
    </row>
    <row r="119" spans="1:3" ht="16.2" thickBot="1" x14ac:dyDescent="0.35">
      <c r="A119" s="192" t="s">
        <v>41</v>
      </c>
      <c r="B119" s="193"/>
      <c r="C119" s="15">
        <f>C112+C113+C114+C116+C117+C118</f>
        <v>191.52913599999999</v>
      </c>
    </row>
    <row r="122" spans="1:3" x14ac:dyDescent="0.3">
      <c r="A122" s="198" t="s">
        <v>58</v>
      </c>
      <c r="B122" s="198"/>
      <c r="C122" s="198"/>
    </row>
    <row r="123" spans="1:3" ht="16.2" thickBot="1" x14ac:dyDescent="0.35">
      <c r="A123" s="2"/>
    </row>
    <row r="124" spans="1:3" ht="16.2" thickBot="1" x14ac:dyDescent="0.35">
      <c r="A124" s="3" t="s">
        <v>59</v>
      </c>
      <c r="B124" s="13" t="s">
        <v>60</v>
      </c>
      <c r="C124" s="13" t="s">
        <v>14</v>
      </c>
    </row>
    <row r="125" spans="1:3" ht="16.2" thickBot="1" x14ac:dyDescent="0.35">
      <c r="A125" s="4" t="s">
        <v>15</v>
      </c>
      <c r="B125" s="5" t="s">
        <v>74</v>
      </c>
      <c r="C125" s="15">
        <v>0</v>
      </c>
    </row>
    <row r="126" spans="1:3" ht="16.2" thickBot="1" x14ac:dyDescent="0.35">
      <c r="A126" s="192" t="s">
        <v>1</v>
      </c>
      <c r="B126" s="193"/>
      <c r="C126" s="15">
        <f>C125</f>
        <v>0</v>
      </c>
    </row>
    <row r="129" spans="1:3" x14ac:dyDescent="0.3">
      <c r="A129" s="198" t="s">
        <v>61</v>
      </c>
      <c r="B129" s="198"/>
      <c r="C129" s="198"/>
    </row>
    <row r="130" spans="1:3" ht="16.2" thickBot="1" x14ac:dyDescent="0.35">
      <c r="A130" s="2"/>
    </row>
    <row r="131" spans="1:3" ht="16.2" thickBot="1" x14ac:dyDescent="0.35">
      <c r="A131" s="3">
        <v>4</v>
      </c>
      <c r="B131" s="13" t="s">
        <v>62</v>
      </c>
      <c r="C131" s="13" t="s">
        <v>14</v>
      </c>
    </row>
    <row r="132" spans="1:3" ht="16.2" thickBot="1" x14ac:dyDescent="0.35">
      <c r="A132" s="4" t="s">
        <v>56</v>
      </c>
      <c r="B132" s="5" t="s">
        <v>57</v>
      </c>
      <c r="C132" s="15">
        <f>C119</f>
        <v>191.52913599999999</v>
      </c>
    </row>
    <row r="133" spans="1:3" ht="16.2" thickBot="1" x14ac:dyDescent="0.35">
      <c r="A133" s="4" t="s">
        <v>59</v>
      </c>
      <c r="B133" s="5" t="s">
        <v>60</v>
      </c>
      <c r="C133" s="15">
        <f>C126</f>
        <v>0</v>
      </c>
    </row>
    <row r="134" spans="1:3" ht="16.2" thickBot="1" x14ac:dyDescent="0.35">
      <c r="A134" s="192" t="s">
        <v>1</v>
      </c>
      <c r="B134" s="193"/>
      <c r="C134" s="15">
        <f>C132+C133</f>
        <v>191.52913599999999</v>
      </c>
    </row>
    <row r="137" spans="1:3" x14ac:dyDescent="0.3">
      <c r="A137" s="197" t="s">
        <v>63</v>
      </c>
      <c r="B137" s="197"/>
      <c r="C137" s="197"/>
    </row>
    <row r="138" spans="1:3" ht="16.2" thickBot="1" x14ac:dyDescent="0.35"/>
    <row r="139" spans="1:3" ht="16.2" thickBot="1" x14ac:dyDescent="0.35">
      <c r="A139" s="3">
        <v>5</v>
      </c>
      <c r="B139" s="9" t="s">
        <v>6</v>
      </c>
      <c r="C139" s="13" t="s">
        <v>14</v>
      </c>
    </row>
    <row r="140" spans="1:3" ht="16.2" thickBot="1" x14ac:dyDescent="0.35">
      <c r="A140" s="4" t="s">
        <v>15</v>
      </c>
      <c r="B140" s="5" t="s">
        <v>64</v>
      </c>
      <c r="C140" s="70">
        <f>'Uniformes e EPI '!F14</f>
        <v>0</v>
      </c>
    </row>
    <row r="141" spans="1:3" ht="16.2" thickBot="1" x14ac:dyDescent="0.35">
      <c r="A141" s="4" t="s">
        <v>17</v>
      </c>
      <c r="B141" s="5" t="s">
        <v>65</v>
      </c>
      <c r="C141" s="70">
        <f>'Materiais Limpeza'!H48</f>
        <v>0</v>
      </c>
    </row>
    <row r="142" spans="1:3" ht="16.2" thickBot="1" x14ac:dyDescent="0.35">
      <c r="A142" s="4" t="s">
        <v>19</v>
      </c>
      <c r="B142" s="5" t="s">
        <v>66</v>
      </c>
      <c r="C142" s="70">
        <f>'Equipamentos Limpeza'!L12</f>
        <v>0</v>
      </c>
    </row>
    <row r="143" spans="1:3" ht="16.2" thickBot="1" x14ac:dyDescent="0.35">
      <c r="A143" s="4" t="s">
        <v>21</v>
      </c>
      <c r="B143" s="5" t="s">
        <v>366</v>
      </c>
      <c r="C143" s="70">
        <f>'Uniformes e EPI '!F41</f>
        <v>0</v>
      </c>
    </row>
    <row r="144" spans="1:3" ht="16.2" thickBot="1" x14ac:dyDescent="0.35">
      <c r="A144" s="4" t="s">
        <v>22</v>
      </c>
      <c r="B144" s="5" t="s">
        <v>364</v>
      </c>
      <c r="C144" s="14">
        <f>'Materiais Higiene'!H16</f>
        <v>0</v>
      </c>
    </row>
    <row r="145" spans="1:4" ht="16.2" thickBot="1" x14ac:dyDescent="0.35">
      <c r="A145" s="192" t="s">
        <v>41</v>
      </c>
      <c r="B145" s="193"/>
      <c r="C145" s="15">
        <f>SUM(C140:C144)</f>
        <v>0</v>
      </c>
    </row>
    <row r="148" spans="1:4" x14ac:dyDescent="0.3">
      <c r="A148" s="197" t="s">
        <v>67</v>
      </c>
      <c r="B148" s="197"/>
      <c r="C148" s="197"/>
    </row>
    <row r="149" spans="1:4" ht="16.2" thickBot="1" x14ac:dyDescent="0.35"/>
    <row r="150" spans="1:4" ht="16.2" thickBot="1" x14ac:dyDescent="0.35">
      <c r="A150" s="3">
        <v>6</v>
      </c>
      <c r="B150" s="9" t="s">
        <v>7</v>
      </c>
      <c r="C150" s="13" t="s">
        <v>35</v>
      </c>
      <c r="D150" s="13" t="s">
        <v>14</v>
      </c>
    </row>
    <row r="151" spans="1:4" ht="16.2" thickBot="1" x14ac:dyDescent="0.35">
      <c r="A151" s="4" t="s">
        <v>15</v>
      </c>
      <c r="B151" s="5" t="s">
        <v>8</v>
      </c>
      <c r="C151" s="88"/>
      <c r="D151" s="15">
        <f>C151*C168</f>
        <v>0</v>
      </c>
    </row>
    <row r="152" spans="1:4" ht="16.2" thickBot="1" x14ac:dyDescent="0.35">
      <c r="A152" s="4" t="s">
        <v>17</v>
      </c>
      <c r="B152" s="5" t="s">
        <v>10</v>
      </c>
      <c r="C152" s="88"/>
      <c r="D152" s="15">
        <f>C152*(C168+D151)</f>
        <v>0</v>
      </c>
    </row>
    <row r="153" spans="1:4" ht="16.2" thickBot="1" x14ac:dyDescent="0.35">
      <c r="A153" s="4" t="s">
        <v>19</v>
      </c>
      <c r="B153" s="5" t="s">
        <v>9</v>
      </c>
      <c r="C153" s="114">
        <f>SUM(C154:C156)</f>
        <v>0.02</v>
      </c>
      <c r="D153" s="6"/>
    </row>
    <row r="154" spans="1:4" ht="16.2" thickBot="1" x14ac:dyDescent="0.35">
      <c r="A154" s="69"/>
      <c r="B154" s="117" t="s">
        <v>283</v>
      </c>
      <c r="C154" s="118"/>
      <c r="D154" s="91">
        <f>((($C$168+$D$151+$D$152)/(1-($C$153))*C154))</f>
        <v>0</v>
      </c>
    </row>
    <row r="155" spans="1:4" ht="16.2" thickBot="1" x14ac:dyDescent="0.35">
      <c r="A155" s="4"/>
      <c r="B155" s="117" t="s">
        <v>284</v>
      </c>
      <c r="C155" s="118"/>
      <c r="D155" s="91">
        <f>((($C$168+$D$151+$D$152)/(1-($C$153))*C155))</f>
        <v>0</v>
      </c>
    </row>
    <row r="156" spans="1:4" ht="16.2" thickBot="1" x14ac:dyDescent="0.35">
      <c r="A156" s="4"/>
      <c r="B156" s="117" t="s">
        <v>285</v>
      </c>
      <c r="C156" s="118">
        <v>0.02</v>
      </c>
      <c r="D156" s="91">
        <f>((($C$168+$D$151+$D$152)/(1-($C$153))*C156))</f>
        <v>74.688151996081629</v>
      </c>
    </row>
    <row r="157" spans="1:4" ht="16.2" thickBot="1" x14ac:dyDescent="0.35">
      <c r="A157" s="192" t="s">
        <v>41</v>
      </c>
      <c r="B157" s="193"/>
      <c r="C157" s="6"/>
      <c r="D157" s="15">
        <f>D151+D152+D154+D155+D156</f>
        <v>74.688151996081629</v>
      </c>
    </row>
    <row r="160" spans="1:4" x14ac:dyDescent="0.3">
      <c r="A160" s="197" t="s">
        <v>68</v>
      </c>
      <c r="B160" s="197"/>
      <c r="C160" s="197"/>
    </row>
    <row r="161" spans="1:4" ht="16.2" thickBot="1" x14ac:dyDescent="0.35"/>
    <row r="162" spans="1:4" ht="16.2" thickBot="1" x14ac:dyDescent="0.35">
      <c r="A162" s="3"/>
      <c r="B162" s="13" t="s">
        <v>69</v>
      </c>
      <c r="C162" s="13" t="s">
        <v>14</v>
      </c>
    </row>
    <row r="163" spans="1:4" ht="16.2" thickBot="1" x14ac:dyDescent="0.35">
      <c r="A163" s="11" t="s">
        <v>15</v>
      </c>
      <c r="B163" s="5" t="s">
        <v>12</v>
      </c>
      <c r="C163" s="16">
        <f>C42</f>
        <v>1734.08</v>
      </c>
    </row>
    <row r="164" spans="1:4" ht="16.2" thickBot="1" x14ac:dyDescent="0.35">
      <c r="A164" s="11" t="s">
        <v>17</v>
      </c>
      <c r="B164" s="5" t="s">
        <v>27</v>
      </c>
      <c r="C164" s="16">
        <f>C91</f>
        <v>1611.1203409919999</v>
      </c>
    </row>
    <row r="165" spans="1:4" ht="16.2" thickBot="1" x14ac:dyDescent="0.35">
      <c r="A165" s="11" t="s">
        <v>19</v>
      </c>
      <c r="B165" s="5" t="s">
        <v>47</v>
      </c>
      <c r="C165" s="16">
        <f>C103</f>
        <v>122.98997081600001</v>
      </c>
    </row>
    <row r="166" spans="1:4" ht="16.2" thickBot="1" x14ac:dyDescent="0.35">
      <c r="A166" s="11" t="s">
        <v>21</v>
      </c>
      <c r="B166" s="5" t="s">
        <v>55</v>
      </c>
      <c r="C166" s="16">
        <f>C134</f>
        <v>191.52913599999999</v>
      </c>
    </row>
    <row r="167" spans="1:4" ht="16.2" thickBot="1" x14ac:dyDescent="0.35">
      <c r="A167" s="11" t="s">
        <v>22</v>
      </c>
      <c r="B167" s="5" t="s">
        <v>63</v>
      </c>
      <c r="C167" s="16">
        <f>C145</f>
        <v>0</v>
      </c>
    </row>
    <row r="168" spans="1:4" ht="16.5" customHeight="1" thickBot="1" x14ac:dyDescent="0.35">
      <c r="A168" s="192" t="s">
        <v>368</v>
      </c>
      <c r="B168" s="193"/>
      <c r="C168" s="16">
        <f>C163+C164+C165+C166+C167</f>
        <v>3659.719447808</v>
      </c>
    </row>
    <row r="169" spans="1:4" ht="16.2" thickBot="1" x14ac:dyDescent="0.35">
      <c r="A169" s="11" t="s">
        <v>24</v>
      </c>
      <c r="B169" s="5" t="s">
        <v>70</v>
      </c>
      <c r="C169" s="16">
        <f>D157</f>
        <v>74.688151996081629</v>
      </c>
    </row>
    <row r="170" spans="1:4" ht="16.5" customHeight="1" thickBot="1" x14ac:dyDescent="0.35">
      <c r="A170" s="192" t="s">
        <v>71</v>
      </c>
      <c r="B170" s="193"/>
      <c r="C170" s="16">
        <f>C168+C169</f>
        <v>3734.4075998040817</v>
      </c>
    </row>
    <row r="171" spans="1:4" x14ac:dyDescent="0.3">
      <c r="C171" s="59"/>
    </row>
    <row r="172" spans="1:4" x14ac:dyDescent="0.3">
      <c r="A172" s="187"/>
      <c r="B172" s="188"/>
      <c r="C172" s="188"/>
      <c r="D172" s="188"/>
    </row>
    <row r="173" spans="1:4" x14ac:dyDescent="0.3">
      <c r="A173" s="189"/>
      <c r="B173" s="188"/>
      <c r="C173" s="188"/>
      <c r="D173" s="188"/>
    </row>
    <row r="174" spans="1:4" x14ac:dyDescent="0.3">
      <c r="A174" s="189"/>
      <c r="B174" s="188"/>
      <c r="C174" s="188"/>
      <c r="D174" s="188"/>
    </row>
  </sheetData>
  <mergeCells count="51">
    <mergeCell ref="A168:B168"/>
    <mergeCell ref="A170:B170"/>
    <mergeCell ref="A172:D174"/>
    <mergeCell ref="A160:C160"/>
    <mergeCell ref="A106:C106"/>
    <mergeCell ref="A109:C109"/>
    <mergeCell ref="A119:B119"/>
    <mergeCell ref="A122:C122"/>
    <mergeCell ref="A126:B126"/>
    <mergeCell ref="A129:C129"/>
    <mergeCell ref="A134:B134"/>
    <mergeCell ref="A137:C137"/>
    <mergeCell ref="A145:B145"/>
    <mergeCell ref="A148:C148"/>
    <mergeCell ref="A157:B157"/>
    <mergeCell ref="A103:B103"/>
    <mergeCell ref="A45:C45"/>
    <mergeCell ref="A47:C47"/>
    <mergeCell ref="A52:B52"/>
    <mergeCell ref="A54:B54"/>
    <mergeCell ref="A59:D59"/>
    <mergeCell ref="A70:B70"/>
    <mergeCell ref="A73:C73"/>
    <mergeCell ref="A82:B82"/>
    <mergeCell ref="A85:C85"/>
    <mergeCell ref="A91:B91"/>
    <mergeCell ref="A94:C94"/>
    <mergeCell ref="A42:B42"/>
    <mergeCell ref="C15:D15"/>
    <mergeCell ref="C16:D16"/>
    <mergeCell ref="A17:D17"/>
    <mergeCell ref="A19:D19"/>
    <mergeCell ref="A20:D20"/>
    <mergeCell ref="C21:D21"/>
    <mergeCell ref="C22:D22"/>
    <mergeCell ref="C23:D23"/>
    <mergeCell ref="C24:D24"/>
    <mergeCell ref="C25:D25"/>
    <mergeCell ref="A31:C31"/>
    <mergeCell ref="C14:D14"/>
    <mergeCell ref="A1:D1"/>
    <mergeCell ref="A2:D2"/>
    <mergeCell ref="A3:D3"/>
    <mergeCell ref="A5:D5"/>
    <mergeCell ref="A6:D6"/>
    <mergeCell ref="A8:D8"/>
    <mergeCell ref="A9:D9"/>
    <mergeCell ref="C10:D10"/>
    <mergeCell ref="C11:D11"/>
    <mergeCell ref="C12:D12"/>
    <mergeCell ref="C13:D13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80"/>
  <sheetViews>
    <sheetView showGridLines="0" tabSelected="1" topLeftCell="A4" zoomScaleNormal="100" workbookViewId="0">
      <selection activeCell="G80" sqref="G80"/>
    </sheetView>
  </sheetViews>
  <sheetFormatPr defaultColWidth="9.109375" defaultRowHeight="15.6" x14ac:dyDescent="0.3"/>
  <cols>
    <col min="1" max="1" width="9.109375" style="10"/>
    <col min="2" max="2" width="72.109375" style="10" customWidth="1"/>
    <col min="3" max="3" width="18" style="10" customWidth="1"/>
    <col min="4" max="4" width="14.33203125" style="10" customWidth="1"/>
    <col min="5" max="5" width="12.6640625" style="10" customWidth="1"/>
    <col min="6" max="6" width="12" style="10" customWidth="1"/>
    <col min="7" max="7" width="15.109375" style="10" customWidth="1"/>
    <col min="8" max="16384" width="9.109375" style="10"/>
  </cols>
  <sheetData>
    <row r="1" spans="1:4" x14ac:dyDescent="0.3">
      <c r="A1" s="199" t="s">
        <v>72</v>
      </c>
      <c r="B1" s="199"/>
      <c r="C1" s="199"/>
      <c r="D1" s="199"/>
    </row>
    <row r="2" spans="1:4" x14ac:dyDescent="0.3">
      <c r="A2" s="199" t="s">
        <v>73</v>
      </c>
      <c r="B2" s="199"/>
      <c r="C2" s="199"/>
      <c r="D2" s="199"/>
    </row>
    <row r="3" spans="1:4" x14ac:dyDescent="0.3">
      <c r="A3" s="200"/>
      <c r="B3" s="200"/>
      <c r="C3" s="200"/>
      <c r="D3" s="200"/>
    </row>
    <row r="4" spans="1:4" x14ac:dyDescent="0.3">
      <c r="A4" s="12"/>
      <c r="B4" s="12"/>
      <c r="C4" s="12"/>
      <c r="D4" s="12"/>
    </row>
    <row r="5" spans="1:4" ht="16.5" customHeight="1" x14ac:dyDescent="0.3">
      <c r="A5" s="201" t="s">
        <v>145</v>
      </c>
      <c r="B5" s="202"/>
      <c r="C5" s="202"/>
      <c r="D5" s="202"/>
    </row>
    <row r="6" spans="1:4" ht="16.5" customHeight="1" x14ac:dyDescent="0.3">
      <c r="A6" s="201" t="s">
        <v>146</v>
      </c>
      <c r="B6" s="202"/>
      <c r="C6" s="202"/>
      <c r="D6" s="202"/>
    </row>
    <row r="7" spans="1:4" x14ac:dyDescent="0.3">
      <c r="A7" s="17"/>
      <c r="B7" s="17"/>
      <c r="C7" s="17"/>
      <c r="D7" s="17"/>
    </row>
    <row r="8" spans="1:4" ht="16.5" customHeight="1" x14ac:dyDescent="0.3">
      <c r="A8" s="201"/>
      <c r="B8" s="202"/>
      <c r="C8" s="203"/>
      <c r="D8" s="203"/>
    </row>
    <row r="9" spans="1:4" x14ac:dyDescent="0.3">
      <c r="A9" s="204" t="s">
        <v>76</v>
      </c>
      <c r="B9" s="205"/>
      <c r="C9" s="206"/>
      <c r="D9" s="206"/>
    </row>
    <row r="10" spans="1:4" x14ac:dyDescent="0.3">
      <c r="A10" s="18" t="s">
        <v>15</v>
      </c>
      <c r="B10" s="18" t="s">
        <v>77</v>
      </c>
      <c r="C10" s="207"/>
      <c r="D10" s="191"/>
    </row>
    <row r="11" spans="1:4" x14ac:dyDescent="0.3">
      <c r="A11" s="18" t="s">
        <v>17</v>
      </c>
      <c r="B11" s="18" t="s">
        <v>78</v>
      </c>
      <c r="C11" s="190" t="s">
        <v>172</v>
      </c>
      <c r="D11" s="191"/>
    </row>
    <row r="12" spans="1:4" x14ac:dyDescent="0.3">
      <c r="A12" s="18" t="s">
        <v>19</v>
      </c>
      <c r="B12" s="18" t="s">
        <v>173</v>
      </c>
      <c r="C12" s="190"/>
      <c r="D12" s="191"/>
    </row>
    <row r="13" spans="1:4" x14ac:dyDescent="0.3">
      <c r="A13" s="18" t="s">
        <v>21</v>
      </c>
      <c r="B13" s="18" t="s">
        <v>79</v>
      </c>
      <c r="C13" s="190">
        <v>2024</v>
      </c>
      <c r="D13" s="191"/>
    </row>
    <row r="14" spans="1:4" ht="16.5" customHeight="1" x14ac:dyDescent="0.3">
      <c r="A14" s="18" t="s">
        <v>22</v>
      </c>
      <c r="B14" s="18" t="s">
        <v>80</v>
      </c>
      <c r="C14" s="190">
        <v>12</v>
      </c>
      <c r="D14" s="191"/>
    </row>
    <row r="15" spans="1:4" ht="16.5" customHeight="1" x14ac:dyDescent="0.3">
      <c r="A15" s="18" t="s">
        <v>24</v>
      </c>
      <c r="B15" s="18" t="s">
        <v>174</v>
      </c>
      <c r="C15" s="190"/>
      <c r="D15" s="191"/>
    </row>
    <row r="16" spans="1:4" ht="16.5" customHeight="1" x14ac:dyDescent="0.3">
      <c r="A16" s="18" t="s">
        <v>25</v>
      </c>
      <c r="B16" s="18" t="s">
        <v>83</v>
      </c>
      <c r="C16" s="190"/>
      <c r="D16" s="191"/>
    </row>
    <row r="17" spans="1:4" ht="16.5" customHeight="1" x14ac:dyDescent="0.3">
      <c r="A17" s="194" t="s">
        <v>81</v>
      </c>
      <c r="B17" s="195"/>
      <c r="C17" s="196"/>
      <c r="D17" s="196"/>
    </row>
    <row r="18" spans="1:4" ht="16.5" customHeight="1" x14ac:dyDescent="0.3">
      <c r="A18" s="17"/>
      <c r="B18" s="17"/>
      <c r="C18" s="17"/>
      <c r="D18" s="17"/>
    </row>
    <row r="19" spans="1:4" ht="16.5" customHeight="1" x14ac:dyDescent="0.3">
      <c r="A19" s="194" t="s">
        <v>84</v>
      </c>
      <c r="B19" s="195"/>
      <c r="C19" s="196"/>
      <c r="D19" s="196"/>
    </row>
    <row r="20" spans="1:4" ht="16.5" customHeight="1" x14ac:dyDescent="0.3">
      <c r="A20" s="190" t="s">
        <v>85</v>
      </c>
      <c r="B20" s="211"/>
      <c r="C20" s="191"/>
      <c r="D20" s="191"/>
    </row>
    <row r="21" spans="1:4" ht="16.5" customHeight="1" x14ac:dyDescent="0.3">
      <c r="A21" s="18">
        <v>1</v>
      </c>
      <c r="B21" s="18" t="s">
        <v>88</v>
      </c>
      <c r="C21" s="201" t="s">
        <v>152</v>
      </c>
      <c r="D21" s="209"/>
    </row>
    <row r="22" spans="1:4" ht="16.5" customHeight="1" x14ac:dyDescent="0.3">
      <c r="A22" s="18">
        <v>2</v>
      </c>
      <c r="B22" s="18" t="s">
        <v>86</v>
      </c>
      <c r="C22" s="201" t="s">
        <v>144</v>
      </c>
      <c r="D22" s="209"/>
    </row>
    <row r="23" spans="1:4" ht="16.5" customHeight="1" x14ac:dyDescent="0.3">
      <c r="A23" s="18">
        <v>3</v>
      </c>
      <c r="B23" s="18" t="s">
        <v>87</v>
      </c>
      <c r="C23" s="212">
        <v>1634.33</v>
      </c>
      <c r="D23" s="213"/>
    </row>
    <row r="24" spans="1:4" ht="16.5" customHeight="1" x14ac:dyDescent="0.3">
      <c r="A24" s="18">
        <v>4</v>
      </c>
      <c r="B24" s="18" t="s">
        <v>89</v>
      </c>
      <c r="C24" s="210">
        <v>44986</v>
      </c>
      <c r="D24" s="209"/>
    </row>
    <row r="25" spans="1:4" ht="16.5" customHeight="1" x14ac:dyDescent="0.3">
      <c r="A25" s="18">
        <v>5</v>
      </c>
      <c r="B25" s="18" t="s">
        <v>175</v>
      </c>
      <c r="C25" s="210" t="s">
        <v>176</v>
      </c>
      <c r="D25" s="209"/>
    </row>
    <row r="26" spans="1:4" x14ac:dyDescent="0.3">
      <c r="A26" s="17"/>
      <c r="B26" s="17"/>
      <c r="C26" s="17"/>
      <c r="D26" s="17"/>
    </row>
    <row r="27" spans="1:4" x14ac:dyDescent="0.3">
      <c r="A27" s="17"/>
      <c r="B27" s="17"/>
      <c r="C27" s="17"/>
      <c r="D27" s="17"/>
    </row>
    <row r="31" spans="1:4" x14ac:dyDescent="0.3">
      <c r="A31" s="197" t="s">
        <v>12</v>
      </c>
      <c r="B31" s="197"/>
      <c r="C31" s="197"/>
    </row>
    <row r="32" spans="1:4" ht="16.2" thickBot="1" x14ac:dyDescent="0.35"/>
    <row r="33" spans="1:3" ht="16.2" thickBot="1" x14ac:dyDescent="0.35">
      <c r="A33" s="3">
        <v>1</v>
      </c>
      <c r="B33" s="13" t="s">
        <v>13</v>
      </c>
      <c r="C33" s="13" t="s">
        <v>14</v>
      </c>
    </row>
    <row r="34" spans="1:3" ht="16.2" thickBot="1" x14ac:dyDescent="0.35">
      <c r="A34" s="4" t="s">
        <v>15</v>
      </c>
      <c r="B34" s="5" t="s">
        <v>16</v>
      </c>
      <c r="C34" s="14">
        <f>C23</f>
        <v>1634.33</v>
      </c>
    </row>
    <row r="35" spans="1:3" ht="16.2" thickBot="1" x14ac:dyDescent="0.35">
      <c r="A35" s="4" t="s">
        <v>17</v>
      </c>
      <c r="B35" s="5" t="s">
        <v>18</v>
      </c>
      <c r="C35" s="6"/>
    </row>
    <row r="36" spans="1:3" ht="31.8" thickBot="1" x14ac:dyDescent="0.35">
      <c r="A36" s="4" t="s">
        <v>19</v>
      </c>
      <c r="B36" s="5" t="s">
        <v>288</v>
      </c>
      <c r="C36" s="15">
        <f>C34*0.2</f>
        <v>326.86599999999999</v>
      </c>
    </row>
    <row r="37" spans="1:3" ht="16.2" thickBot="1" x14ac:dyDescent="0.35">
      <c r="A37" s="4" t="s">
        <v>21</v>
      </c>
      <c r="B37" s="5" t="s">
        <v>0</v>
      </c>
      <c r="C37" s="6"/>
    </row>
    <row r="38" spans="1:3" ht="16.2" thickBot="1" x14ac:dyDescent="0.35">
      <c r="A38" s="4" t="s">
        <v>22</v>
      </c>
      <c r="B38" s="5" t="s">
        <v>23</v>
      </c>
      <c r="C38" s="6"/>
    </row>
    <row r="39" spans="1:3" ht="16.2" thickBot="1" x14ac:dyDescent="0.35">
      <c r="A39" s="4" t="s">
        <v>24</v>
      </c>
      <c r="B39" s="5" t="s">
        <v>26</v>
      </c>
      <c r="C39" s="6"/>
    </row>
    <row r="40" spans="1:3" ht="16.2" thickBot="1" x14ac:dyDescent="0.35">
      <c r="A40" s="4"/>
      <c r="B40" s="5" t="s">
        <v>177</v>
      </c>
      <c r="C40" s="68">
        <f>SUM(C34:C39)</f>
        <v>1961.1959999999999</v>
      </c>
    </row>
    <row r="41" spans="1:3" ht="16.2" thickBot="1" x14ac:dyDescent="0.35">
      <c r="A41" s="4" t="s">
        <v>25</v>
      </c>
      <c r="B41" s="5" t="s">
        <v>26</v>
      </c>
      <c r="C41" s="6"/>
    </row>
    <row r="42" spans="1:3" ht="16.2" thickBot="1" x14ac:dyDescent="0.35">
      <c r="A42" s="192" t="s">
        <v>1</v>
      </c>
      <c r="B42" s="193"/>
      <c r="C42" s="68">
        <f>SUM(C40,C41)</f>
        <v>1961.1959999999999</v>
      </c>
    </row>
    <row r="45" spans="1:3" x14ac:dyDescent="0.3">
      <c r="A45" s="197" t="s">
        <v>27</v>
      </c>
      <c r="B45" s="197"/>
      <c r="C45" s="197"/>
    </row>
    <row r="46" spans="1:3" x14ac:dyDescent="0.3">
      <c r="A46" s="2"/>
    </row>
    <row r="47" spans="1:3" x14ac:dyDescent="0.3">
      <c r="A47" s="198" t="s">
        <v>28</v>
      </c>
      <c r="B47" s="198"/>
      <c r="C47" s="198"/>
    </row>
    <row r="48" spans="1:3" ht="16.2" thickBot="1" x14ac:dyDescent="0.35"/>
    <row r="49" spans="1:4" ht="16.2" thickBot="1" x14ac:dyDescent="0.35">
      <c r="A49" s="3" t="s">
        <v>29</v>
      </c>
      <c r="B49" s="13" t="s">
        <v>30</v>
      </c>
      <c r="C49" s="13" t="s">
        <v>14</v>
      </c>
    </row>
    <row r="50" spans="1:4" ht="16.2" thickBot="1" x14ac:dyDescent="0.35">
      <c r="A50" s="4" t="s">
        <v>15</v>
      </c>
      <c r="B50" s="5" t="s">
        <v>31</v>
      </c>
      <c r="C50" s="15">
        <f>C40*8.33%</f>
        <v>163.36762679999998</v>
      </c>
    </row>
    <row r="51" spans="1:4" ht="16.2" thickBot="1" x14ac:dyDescent="0.35">
      <c r="A51" s="4" t="s">
        <v>19</v>
      </c>
      <c r="B51" s="5" t="s">
        <v>178</v>
      </c>
      <c r="C51" s="15">
        <f>C40*3.025%</f>
        <v>59.326178999999996</v>
      </c>
    </row>
    <row r="52" spans="1:4" ht="16.2" thickBot="1" x14ac:dyDescent="0.35">
      <c r="A52" s="192" t="s">
        <v>179</v>
      </c>
      <c r="B52" s="193"/>
      <c r="C52" s="15">
        <f>SUM(C50:C51)</f>
        <v>222.69380579999998</v>
      </c>
    </row>
    <row r="53" spans="1:4" ht="16.2" thickBot="1" x14ac:dyDescent="0.35">
      <c r="A53" s="69" t="s">
        <v>21</v>
      </c>
      <c r="B53" s="5" t="s">
        <v>180</v>
      </c>
      <c r="C53" s="15">
        <f>C52*C70</f>
        <v>75.270506360399992</v>
      </c>
    </row>
    <row r="54" spans="1:4" ht="16.2" thickBot="1" x14ac:dyDescent="0.35">
      <c r="A54" s="192" t="s">
        <v>1</v>
      </c>
      <c r="B54" s="193"/>
      <c r="C54" s="15">
        <f>SUM(C52:C53)</f>
        <v>297.96431216039997</v>
      </c>
    </row>
    <row r="59" spans="1:4" ht="15.75" customHeight="1" x14ac:dyDescent="0.3">
      <c r="A59" s="208" t="s">
        <v>32</v>
      </c>
      <c r="B59" s="208"/>
      <c r="C59" s="208"/>
      <c r="D59" s="208"/>
    </row>
    <row r="60" spans="1:4" ht="16.2" thickBot="1" x14ac:dyDescent="0.35"/>
    <row r="61" spans="1:4" ht="16.2" thickBot="1" x14ac:dyDescent="0.35">
      <c r="A61" s="3" t="s">
        <v>33</v>
      </c>
      <c r="B61" s="13" t="s">
        <v>34</v>
      </c>
      <c r="C61" s="13" t="s">
        <v>35</v>
      </c>
      <c r="D61" s="13" t="s">
        <v>14</v>
      </c>
    </row>
    <row r="62" spans="1:4" ht="16.2" thickBot="1" x14ac:dyDescent="0.35">
      <c r="A62" s="4" t="s">
        <v>15</v>
      </c>
      <c r="B62" s="5" t="s">
        <v>36</v>
      </c>
      <c r="C62" s="7">
        <v>0.2</v>
      </c>
      <c r="D62" s="15">
        <f>C42*C62</f>
        <v>392.23919999999998</v>
      </c>
    </row>
    <row r="63" spans="1:4" ht="16.2" thickBot="1" x14ac:dyDescent="0.35">
      <c r="A63" s="4" t="s">
        <v>17</v>
      </c>
      <c r="B63" s="5" t="s">
        <v>37</v>
      </c>
      <c r="C63" s="7">
        <v>2.5000000000000001E-2</v>
      </c>
      <c r="D63" s="15">
        <f>C63*C42</f>
        <v>49.029899999999998</v>
      </c>
    </row>
    <row r="64" spans="1:4" ht="16.2" thickBot="1" x14ac:dyDescent="0.35">
      <c r="A64" s="4" t="s">
        <v>19</v>
      </c>
      <c r="B64" s="5" t="s">
        <v>274</v>
      </c>
      <c r="C64" s="88"/>
      <c r="D64" s="15">
        <f>C42*C64</f>
        <v>0</v>
      </c>
    </row>
    <row r="65" spans="1:4" ht="16.2" thickBot="1" x14ac:dyDescent="0.35">
      <c r="A65" s="4" t="s">
        <v>21</v>
      </c>
      <c r="B65" s="5" t="s">
        <v>38</v>
      </c>
      <c r="C65" s="7">
        <v>1.4999999999999999E-2</v>
      </c>
      <c r="D65" s="15">
        <f>C42*C65</f>
        <v>29.417939999999998</v>
      </c>
    </row>
    <row r="66" spans="1:4" ht="16.2" thickBot="1" x14ac:dyDescent="0.35">
      <c r="A66" s="4" t="s">
        <v>22</v>
      </c>
      <c r="B66" s="5" t="s">
        <v>39</v>
      </c>
      <c r="C66" s="7">
        <v>0.01</v>
      </c>
      <c r="D66" s="15">
        <f>C66*C42</f>
        <v>19.61196</v>
      </c>
    </row>
    <row r="67" spans="1:4" ht="16.2" thickBot="1" x14ac:dyDescent="0.35">
      <c r="A67" s="4" t="s">
        <v>24</v>
      </c>
      <c r="B67" s="5" t="s">
        <v>2</v>
      </c>
      <c r="C67" s="7">
        <v>6.0000000000000001E-3</v>
      </c>
      <c r="D67" s="15">
        <f>C67*C42</f>
        <v>11.767175999999999</v>
      </c>
    </row>
    <row r="68" spans="1:4" ht="16.2" thickBot="1" x14ac:dyDescent="0.35">
      <c r="A68" s="4" t="s">
        <v>25</v>
      </c>
      <c r="B68" s="5" t="s">
        <v>3</v>
      </c>
      <c r="C68" s="7">
        <v>2E-3</v>
      </c>
      <c r="D68" s="15">
        <f>C68*C42</f>
        <v>3.9223919999999999</v>
      </c>
    </row>
    <row r="69" spans="1:4" ht="16.2" thickBot="1" x14ac:dyDescent="0.35">
      <c r="A69" s="4" t="s">
        <v>40</v>
      </c>
      <c r="B69" s="5" t="s">
        <v>4</v>
      </c>
      <c r="C69" s="7">
        <v>0.08</v>
      </c>
      <c r="D69" s="15">
        <f>C42*C69</f>
        <v>156.89568</v>
      </c>
    </row>
    <row r="70" spans="1:4" ht="16.2" thickBot="1" x14ac:dyDescent="0.35">
      <c r="A70" s="192" t="s">
        <v>41</v>
      </c>
      <c r="B70" s="193"/>
      <c r="C70" s="7">
        <f>C62+C63+C64+C65+C66+C67+C68+C69</f>
        <v>0.33800000000000002</v>
      </c>
      <c r="D70" s="15">
        <f>SUM(D62:D69)</f>
        <v>662.88424799999996</v>
      </c>
    </row>
    <row r="73" spans="1:4" x14ac:dyDescent="0.3">
      <c r="A73" s="198" t="s">
        <v>42</v>
      </c>
      <c r="B73" s="198"/>
      <c r="C73" s="198"/>
    </row>
    <row r="74" spans="1:4" ht="16.2" thickBot="1" x14ac:dyDescent="0.35"/>
    <row r="75" spans="1:4" ht="16.2" thickBot="1" x14ac:dyDescent="0.35">
      <c r="A75" s="3" t="s">
        <v>43</v>
      </c>
      <c r="B75" s="13" t="s">
        <v>44</v>
      </c>
      <c r="C75" s="13" t="s">
        <v>14</v>
      </c>
    </row>
    <row r="76" spans="1:4" ht="16.2" thickBot="1" x14ac:dyDescent="0.35">
      <c r="A76" s="4" t="s">
        <v>15</v>
      </c>
      <c r="B76" s="5" t="s">
        <v>289</v>
      </c>
      <c r="C76" s="14">
        <f>((3.8*2)*26)-C40*6%</f>
        <v>79.928240000000002</v>
      </c>
    </row>
    <row r="77" spans="1:4" ht="16.2" thickBot="1" x14ac:dyDescent="0.35">
      <c r="A77" s="4" t="s">
        <v>17</v>
      </c>
      <c r="B77" s="5" t="s">
        <v>290</v>
      </c>
      <c r="C77" s="14">
        <f>(11-1.33)*26</f>
        <v>251.42</v>
      </c>
    </row>
    <row r="78" spans="1:4" ht="16.2" thickBot="1" x14ac:dyDescent="0.35">
      <c r="A78" s="4" t="s">
        <v>19</v>
      </c>
      <c r="B78" s="5" t="s">
        <v>291</v>
      </c>
      <c r="C78" s="14">
        <v>132</v>
      </c>
    </row>
    <row r="79" spans="1:4" ht="16.2" thickBot="1" x14ac:dyDescent="0.35">
      <c r="A79" s="4" t="s">
        <v>21</v>
      </c>
      <c r="B79" s="5" t="s">
        <v>292</v>
      </c>
      <c r="C79" s="14">
        <v>33.28</v>
      </c>
    </row>
    <row r="80" spans="1:4" ht="16.2" thickBot="1" x14ac:dyDescent="0.35">
      <c r="A80" s="4" t="s">
        <v>22</v>
      </c>
      <c r="B80" s="5" t="s">
        <v>293</v>
      </c>
      <c r="C80" s="14">
        <v>9.31</v>
      </c>
    </row>
    <row r="81" spans="1:3" ht="16.2" thickBot="1" x14ac:dyDescent="0.35">
      <c r="A81" s="4" t="s">
        <v>24</v>
      </c>
      <c r="B81" s="5"/>
      <c r="C81" s="14">
        <v>0</v>
      </c>
    </row>
    <row r="82" spans="1:3" ht="16.2" thickBot="1" x14ac:dyDescent="0.35">
      <c r="A82" s="192" t="s">
        <v>1</v>
      </c>
      <c r="B82" s="193"/>
      <c r="C82" s="15">
        <f>C76+C77+C78+C79+C80+C81</f>
        <v>505.93824000000001</v>
      </c>
    </row>
    <row r="85" spans="1:3" x14ac:dyDescent="0.3">
      <c r="A85" s="198" t="s">
        <v>45</v>
      </c>
      <c r="B85" s="198"/>
      <c r="C85" s="198"/>
    </row>
    <row r="86" spans="1:3" ht="16.2" thickBot="1" x14ac:dyDescent="0.35"/>
    <row r="87" spans="1:3" ht="16.2" thickBot="1" x14ac:dyDescent="0.35">
      <c r="A87" s="3">
        <v>2</v>
      </c>
      <c r="B87" s="13" t="s">
        <v>46</v>
      </c>
      <c r="C87" s="13" t="s">
        <v>14</v>
      </c>
    </row>
    <row r="88" spans="1:3" ht="16.2" thickBot="1" x14ac:dyDescent="0.35">
      <c r="A88" s="4" t="s">
        <v>29</v>
      </c>
      <c r="B88" s="5" t="s">
        <v>30</v>
      </c>
      <c r="C88" s="15">
        <f>C54</f>
        <v>297.96431216039997</v>
      </c>
    </row>
    <row r="89" spans="1:3" ht="16.2" thickBot="1" x14ac:dyDescent="0.35">
      <c r="A89" s="4" t="s">
        <v>33</v>
      </c>
      <c r="B89" s="5" t="s">
        <v>34</v>
      </c>
      <c r="C89" s="15">
        <f>D70</f>
        <v>662.88424799999996</v>
      </c>
    </row>
    <row r="90" spans="1:3" ht="16.2" thickBot="1" x14ac:dyDescent="0.35">
      <c r="A90" s="4" t="s">
        <v>43</v>
      </c>
      <c r="B90" s="5" t="s">
        <v>44</v>
      </c>
      <c r="C90" s="15">
        <f>C82</f>
        <v>505.93824000000001</v>
      </c>
    </row>
    <row r="91" spans="1:3" ht="16.2" thickBot="1" x14ac:dyDescent="0.35">
      <c r="A91" s="192" t="s">
        <v>1</v>
      </c>
      <c r="B91" s="193"/>
      <c r="C91" s="15">
        <f>C88+C89+C90</f>
        <v>1466.7868001603999</v>
      </c>
    </row>
    <row r="92" spans="1:3" x14ac:dyDescent="0.3">
      <c r="A92" s="1"/>
    </row>
    <row r="94" spans="1:3" x14ac:dyDescent="0.3">
      <c r="A94" s="197" t="s">
        <v>47</v>
      </c>
      <c r="B94" s="197"/>
      <c r="C94" s="197"/>
    </row>
    <row r="95" spans="1:3" ht="16.2" thickBot="1" x14ac:dyDescent="0.35"/>
    <row r="96" spans="1:3" ht="16.2" thickBot="1" x14ac:dyDescent="0.35">
      <c r="A96" s="3">
        <v>3</v>
      </c>
      <c r="B96" s="13" t="s">
        <v>48</v>
      </c>
      <c r="C96" s="13" t="s">
        <v>14</v>
      </c>
    </row>
    <row r="97" spans="1:3" ht="16.2" thickBot="1" x14ac:dyDescent="0.35">
      <c r="A97" s="4" t="s">
        <v>15</v>
      </c>
      <c r="B97" s="8" t="s">
        <v>49</v>
      </c>
      <c r="C97" s="15">
        <f>C40*0.46%</f>
        <v>9.0215015999999988</v>
      </c>
    </row>
    <row r="98" spans="1:3" ht="16.2" thickBot="1" x14ac:dyDescent="0.35">
      <c r="A98" s="4" t="s">
        <v>17</v>
      </c>
      <c r="B98" s="8" t="s">
        <v>50</v>
      </c>
      <c r="C98" s="15">
        <f>C97*C69</f>
        <v>0.72172012799999996</v>
      </c>
    </row>
    <row r="99" spans="1:3" ht="16.2" thickBot="1" x14ac:dyDescent="0.35">
      <c r="A99" s="4" t="s">
        <v>19</v>
      </c>
      <c r="B99" s="8" t="s">
        <v>51</v>
      </c>
      <c r="C99" s="15">
        <f>C40*2%</f>
        <v>39.22392</v>
      </c>
    </row>
    <row r="100" spans="1:3" ht="16.2" thickBot="1" x14ac:dyDescent="0.35">
      <c r="A100" s="4" t="s">
        <v>21</v>
      </c>
      <c r="B100" s="8" t="s">
        <v>52</v>
      </c>
      <c r="C100" s="15">
        <f>C40*1.94%</f>
        <v>38.047202399999996</v>
      </c>
    </row>
    <row r="101" spans="1:3" ht="16.2" thickBot="1" x14ac:dyDescent="0.35">
      <c r="A101" s="4" t="s">
        <v>22</v>
      </c>
      <c r="B101" s="8" t="s">
        <v>53</v>
      </c>
      <c r="C101" s="15">
        <f>C70*C100</f>
        <v>12.8599544112</v>
      </c>
    </row>
    <row r="102" spans="1:3" ht="16.2" thickBot="1" x14ac:dyDescent="0.35">
      <c r="A102" s="4" t="s">
        <v>24</v>
      </c>
      <c r="B102" s="8" t="s">
        <v>54</v>
      </c>
      <c r="C102" s="14">
        <f>C40*2%</f>
        <v>39.22392</v>
      </c>
    </row>
    <row r="103" spans="1:3" ht="16.2" thickBot="1" x14ac:dyDescent="0.35">
      <c r="A103" s="192" t="s">
        <v>1</v>
      </c>
      <c r="B103" s="193"/>
      <c r="C103" s="15">
        <f>C97+C98+C99+C100+C101+C102</f>
        <v>139.09821853919999</v>
      </c>
    </row>
    <row r="106" spans="1:3" x14ac:dyDescent="0.3">
      <c r="A106" s="197" t="s">
        <v>55</v>
      </c>
      <c r="B106" s="197"/>
      <c r="C106" s="197"/>
    </row>
    <row r="109" spans="1:3" x14ac:dyDescent="0.3">
      <c r="A109" s="198" t="s">
        <v>166</v>
      </c>
      <c r="B109" s="198"/>
      <c r="C109" s="198"/>
    </row>
    <row r="110" spans="1:3" ht="16.2" thickBot="1" x14ac:dyDescent="0.35">
      <c r="A110" s="2"/>
    </row>
    <row r="111" spans="1:3" ht="16.2" thickBot="1" x14ac:dyDescent="0.35">
      <c r="A111" s="3" t="s">
        <v>56</v>
      </c>
      <c r="B111" s="13" t="s">
        <v>57</v>
      </c>
      <c r="C111" s="13" t="s">
        <v>14</v>
      </c>
    </row>
    <row r="112" spans="1:3" ht="16.2" thickBot="1" x14ac:dyDescent="0.35">
      <c r="A112" s="4" t="s">
        <v>15</v>
      </c>
      <c r="B112" s="5" t="s">
        <v>168</v>
      </c>
      <c r="C112" s="15">
        <f>C40*9.075%</f>
        <v>177.97853699999999</v>
      </c>
    </row>
    <row r="113" spans="1:3" ht="16.2" thickBot="1" x14ac:dyDescent="0.35">
      <c r="A113" s="4" t="s">
        <v>17</v>
      </c>
      <c r="B113" s="5" t="s">
        <v>181</v>
      </c>
      <c r="C113" s="15">
        <f>C40*1.66%</f>
        <v>32.555853599999999</v>
      </c>
    </row>
    <row r="114" spans="1:3" ht="16.2" thickBot="1" x14ac:dyDescent="0.35">
      <c r="A114" s="4" t="s">
        <v>19</v>
      </c>
      <c r="B114" s="5" t="s">
        <v>169</v>
      </c>
      <c r="C114" s="15">
        <f>C40*0.04%</f>
        <v>0.78447840000000002</v>
      </c>
    </row>
    <row r="115" spans="1:3" ht="16.2" thickBot="1" x14ac:dyDescent="0.35">
      <c r="A115" s="4" t="s">
        <v>21</v>
      </c>
      <c r="B115" s="5" t="s">
        <v>182</v>
      </c>
      <c r="C115" s="15">
        <f>C40*0.28%</f>
        <v>5.4913488000000008</v>
      </c>
    </row>
    <row r="116" spans="1:3" ht="16.2" thickBot="1" x14ac:dyDescent="0.35">
      <c r="A116" s="4" t="s">
        <v>22</v>
      </c>
      <c r="B116" s="5" t="s">
        <v>170</v>
      </c>
      <c r="C116" s="15">
        <f>C40*0.27%</f>
        <v>5.2952291999999996</v>
      </c>
    </row>
    <row r="117" spans="1:3" ht="16.2" thickBot="1" x14ac:dyDescent="0.35">
      <c r="A117" s="4" t="s">
        <v>24</v>
      </c>
      <c r="B117" s="5" t="s">
        <v>171</v>
      </c>
      <c r="C117" s="15"/>
    </row>
    <row r="118" spans="1:3" ht="16.2" thickBot="1" x14ac:dyDescent="0.35">
      <c r="A118" s="4"/>
      <c r="B118" s="5"/>
      <c r="C118" s="6"/>
    </row>
    <row r="119" spans="1:3" ht="16.2" thickBot="1" x14ac:dyDescent="0.35">
      <c r="A119" s="192" t="s">
        <v>41</v>
      </c>
      <c r="B119" s="193"/>
      <c r="C119" s="15">
        <f>C112+C113+C114+C116+C117+C118</f>
        <v>216.6140982</v>
      </c>
    </row>
    <row r="122" spans="1:3" x14ac:dyDescent="0.3">
      <c r="A122" s="198" t="s">
        <v>58</v>
      </c>
      <c r="B122" s="198"/>
      <c r="C122" s="198"/>
    </row>
    <row r="123" spans="1:3" ht="16.2" thickBot="1" x14ac:dyDescent="0.35">
      <c r="A123" s="2"/>
    </row>
    <row r="124" spans="1:3" ht="16.2" thickBot="1" x14ac:dyDescent="0.35">
      <c r="A124" s="3" t="s">
        <v>59</v>
      </c>
      <c r="B124" s="13" t="s">
        <v>60</v>
      </c>
      <c r="C124" s="13" t="s">
        <v>14</v>
      </c>
    </row>
    <row r="125" spans="1:3" ht="16.2" thickBot="1" x14ac:dyDescent="0.35">
      <c r="A125" s="4" t="s">
        <v>15</v>
      </c>
      <c r="B125" s="5" t="s">
        <v>74</v>
      </c>
      <c r="C125" s="15">
        <v>0</v>
      </c>
    </row>
    <row r="126" spans="1:3" ht="16.2" thickBot="1" x14ac:dyDescent="0.35">
      <c r="A126" s="192" t="s">
        <v>1</v>
      </c>
      <c r="B126" s="193"/>
      <c r="C126" s="15">
        <f>C125</f>
        <v>0</v>
      </c>
    </row>
    <row r="129" spans="1:3" x14ac:dyDescent="0.3">
      <c r="A129" s="198" t="s">
        <v>61</v>
      </c>
      <c r="B129" s="198"/>
      <c r="C129" s="198"/>
    </row>
    <row r="130" spans="1:3" ht="16.2" thickBot="1" x14ac:dyDescent="0.35">
      <c r="A130" s="2"/>
    </row>
    <row r="131" spans="1:3" ht="16.2" thickBot="1" x14ac:dyDescent="0.35">
      <c r="A131" s="3">
        <v>4</v>
      </c>
      <c r="B131" s="13" t="s">
        <v>62</v>
      </c>
      <c r="C131" s="13" t="s">
        <v>14</v>
      </c>
    </row>
    <row r="132" spans="1:3" ht="16.2" thickBot="1" x14ac:dyDescent="0.35">
      <c r="A132" s="4" t="s">
        <v>56</v>
      </c>
      <c r="B132" s="5" t="s">
        <v>57</v>
      </c>
      <c r="C132" s="15">
        <f>C119</f>
        <v>216.6140982</v>
      </c>
    </row>
    <row r="133" spans="1:3" ht="16.2" thickBot="1" x14ac:dyDescent="0.35">
      <c r="A133" s="4" t="s">
        <v>59</v>
      </c>
      <c r="B133" s="5" t="s">
        <v>60</v>
      </c>
      <c r="C133" s="15">
        <f>C126</f>
        <v>0</v>
      </c>
    </row>
    <row r="134" spans="1:3" ht="16.2" thickBot="1" x14ac:dyDescent="0.35">
      <c r="A134" s="192" t="s">
        <v>1</v>
      </c>
      <c r="B134" s="193"/>
      <c r="C134" s="15">
        <f>C132+C133</f>
        <v>216.6140982</v>
      </c>
    </row>
    <row r="137" spans="1:3" x14ac:dyDescent="0.3">
      <c r="A137" s="197" t="s">
        <v>63</v>
      </c>
      <c r="B137" s="197"/>
      <c r="C137" s="197"/>
    </row>
    <row r="138" spans="1:3" ht="16.2" thickBot="1" x14ac:dyDescent="0.35"/>
    <row r="139" spans="1:3" ht="16.2" thickBot="1" x14ac:dyDescent="0.35">
      <c r="A139" s="3">
        <v>5</v>
      </c>
      <c r="B139" s="9" t="s">
        <v>6</v>
      </c>
      <c r="C139" s="13" t="s">
        <v>14</v>
      </c>
    </row>
    <row r="140" spans="1:3" ht="16.2" thickBot="1" x14ac:dyDescent="0.35">
      <c r="A140" s="4" t="s">
        <v>15</v>
      </c>
      <c r="B140" s="5" t="s">
        <v>64</v>
      </c>
      <c r="C140" s="70">
        <f>'Uniformes e EPI '!F29</f>
        <v>0</v>
      </c>
    </row>
    <row r="141" spans="1:3" ht="16.2" thickBot="1" x14ac:dyDescent="0.35">
      <c r="A141" s="4" t="s">
        <v>17</v>
      </c>
      <c r="B141" s="5" t="s">
        <v>65</v>
      </c>
      <c r="C141" s="70">
        <f>'Materiais Jardim'!H13</f>
        <v>0</v>
      </c>
    </row>
    <row r="142" spans="1:3" ht="16.2" thickBot="1" x14ac:dyDescent="0.35">
      <c r="A142" s="4" t="s">
        <v>19</v>
      </c>
      <c r="B142" s="5" t="s">
        <v>66</v>
      </c>
      <c r="C142" s="70">
        <f>'Ferramentas e Equip Jardim'!L21</f>
        <v>0</v>
      </c>
    </row>
    <row r="143" spans="1:3" ht="16.2" thickBot="1" x14ac:dyDescent="0.35">
      <c r="A143" s="4" t="s">
        <v>21</v>
      </c>
      <c r="B143" s="5" t="s">
        <v>366</v>
      </c>
      <c r="C143" s="14">
        <f>'Uniformes e EPI '!F53</f>
        <v>0</v>
      </c>
    </row>
    <row r="144" spans="1:3" ht="16.2" thickBot="1" x14ac:dyDescent="0.35">
      <c r="A144" s="192" t="s">
        <v>41</v>
      </c>
      <c r="B144" s="193"/>
      <c r="C144" s="15">
        <f>SUM(C140:C143)</f>
        <v>0</v>
      </c>
    </row>
    <row r="147" spans="1:4" x14ac:dyDescent="0.3">
      <c r="A147" s="197" t="s">
        <v>67</v>
      </c>
      <c r="B147" s="197"/>
      <c r="C147" s="197"/>
    </row>
    <row r="148" spans="1:4" ht="16.2" thickBot="1" x14ac:dyDescent="0.35"/>
    <row r="149" spans="1:4" ht="16.2" thickBot="1" x14ac:dyDescent="0.35">
      <c r="A149" s="3">
        <v>6</v>
      </c>
      <c r="B149" s="9" t="s">
        <v>7</v>
      </c>
      <c r="C149" s="13" t="s">
        <v>35</v>
      </c>
      <c r="D149" s="13" t="s">
        <v>14</v>
      </c>
    </row>
    <row r="150" spans="1:4" ht="16.2" thickBot="1" x14ac:dyDescent="0.35">
      <c r="A150" s="4" t="s">
        <v>15</v>
      </c>
      <c r="B150" s="5" t="s">
        <v>8</v>
      </c>
      <c r="C150" s="88"/>
      <c r="D150" s="15">
        <f>C150*C167</f>
        <v>0</v>
      </c>
    </row>
    <row r="151" spans="1:4" ht="16.2" thickBot="1" x14ac:dyDescent="0.35">
      <c r="A151" s="4" t="s">
        <v>17</v>
      </c>
      <c r="B151" s="5" t="s">
        <v>10</v>
      </c>
      <c r="C151" s="88"/>
      <c r="D151" s="15">
        <f>C151*(C167+D150)</f>
        <v>0</v>
      </c>
    </row>
    <row r="152" spans="1:4" ht="16.2" thickBot="1" x14ac:dyDescent="0.35">
      <c r="A152" s="4" t="s">
        <v>19</v>
      </c>
      <c r="B152" s="5" t="s">
        <v>9</v>
      </c>
      <c r="C152" s="114">
        <f>SUM(C153:C155)</f>
        <v>0.02</v>
      </c>
      <c r="D152" s="6"/>
    </row>
    <row r="153" spans="1:4" ht="16.2" thickBot="1" x14ac:dyDescent="0.35">
      <c r="A153" s="69"/>
      <c r="B153" s="117" t="s">
        <v>283</v>
      </c>
      <c r="C153" s="118"/>
      <c r="D153" s="91">
        <f>((($C$167+$D$150+$D$151)/(1-($C$152))*C153))</f>
        <v>0</v>
      </c>
    </row>
    <row r="154" spans="1:4" ht="16.2" thickBot="1" x14ac:dyDescent="0.35">
      <c r="A154" s="4"/>
      <c r="B154" s="117" t="s">
        <v>284</v>
      </c>
      <c r="C154" s="118"/>
      <c r="D154" s="91">
        <f>((($C$167+$D$150+$D$151)/(1-($C$152))*C154))</f>
        <v>0</v>
      </c>
    </row>
    <row r="155" spans="1:4" ht="16.2" thickBot="1" x14ac:dyDescent="0.35">
      <c r="A155" s="4"/>
      <c r="B155" s="117" t="s">
        <v>285</v>
      </c>
      <c r="C155" s="118">
        <v>0.02</v>
      </c>
      <c r="D155" s="91">
        <f>((($C$167+$D$150+$D$151)/(1-($C$152))*C155))</f>
        <v>77.218267691828586</v>
      </c>
    </row>
    <row r="156" spans="1:4" ht="16.2" thickBot="1" x14ac:dyDescent="0.35">
      <c r="A156" s="192" t="s">
        <v>41</v>
      </c>
      <c r="B156" s="193"/>
      <c r="C156" s="6"/>
      <c r="D156" s="15">
        <f>D150+D151+D153+D154+D155</f>
        <v>77.218267691828586</v>
      </c>
    </row>
    <row r="159" spans="1:4" x14ac:dyDescent="0.3">
      <c r="A159" s="197" t="s">
        <v>68</v>
      </c>
      <c r="B159" s="197"/>
      <c r="C159" s="197"/>
    </row>
    <row r="160" spans="1:4" ht="16.2" thickBot="1" x14ac:dyDescent="0.35"/>
    <row r="161" spans="1:4" ht="16.2" thickBot="1" x14ac:dyDescent="0.35">
      <c r="A161" s="3"/>
      <c r="B161" s="13" t="s">
        <v>69</v>
      </c>
      <c r="C161" s="13" t="s">
        <v>14</v>
      </c>
    </row>
    <row r="162" spans="1:4" ht="16.2" thickBot="1" x14ac:dyDescent="0.35">
      <c r="A162" s="11" t="s">
        <v>15</v>
      </c>
      <c r="B162" s="5" t="s">
        <v>12</v>
      </c>
      <c r="C162" s="16">
        <f>C42</f>
        <v>1961.1959999999999</v>
      </c>
    </row>
    <row r="163" spans="1:4" ht="16.2" thickBot="1" x14ac:dyDescent="0.35">
      <c r="A163" s="11" t="s">
        <v>17</v>
      </c>
      <c r="B163" s="5" t="s">
        <v>27</v>
      </c>
      <c r="C163" s="16">
        <f>C91</f>
        <v>1466.7868001603999</v>
      </c>
    </row>
    <row r="164" spans="1:4" ht="16.2" thickBot="1" x14ac:dyDescent="0.35">
      <c r="A164" s="11" t="s">
        <v>19</v>
      </c>
      <c r="B164" s="5" t="s">
        <v>47</v>
      </c>
      <c r="C164" s="16">
        <f>C103</f>
        <v>139.09821853919999</v>
      </c>
    </row>
    <row r="165" spans="1:4" ht="16.2" thickBot="1" x14ac:dyDescent="0.35">
      <c r="A165" s="11" t="s">
        <v>21</v>
      </c>
      <c r="B165" s="5" t="s">
        <v>55</v>
      </c>
      <c r="C165" s="16">
        <f>C134</f>
        <v>216.6140982</v>
      </c>
    </row>
    <row r="166" spans="1:4" ht="16.2" thickBot="1" x14ac:dyDescent="0.35">
      <c r="A166" s="11" t="s">
        <v>22</v>
      </c>
      <c r="B166" s="5" t="s">
        <v>63</v>
      </c>
      <c r="C166" s="16">
        <f>C144</f>
        <v>0</v>
      </c>
    </row>
    <row r="167" spans="1:4" ht="16.5" customHeight="1" thickBot="1" x14ac:dyDescent="0.35">
      <c r="A167" s="192" t="s">
        <v>368</v>
      </c>
      <c r="B167" s="193"/>
      <c r="C167" s="16">
        <f>C162+C163+C164+C165+C166</f>
        <v>3783.6951168996002</v>
      </c>
    </row>
    <row r="168" spans="1:4" ht="16.2" thickBot="1" x14ac:dyDescent="0.35">
      <c r="A168" s="11" t="s">
        <v>24</v>
      </c>
      <c r="B168" s="5" t="s">
        <v>70</v>
      </c>
      <c r="C168" s="16">
        <f>D156</f>
        <v>77.218267691828586</v>
      </c>
    </row>
    <row r="169" spans="1:4" ht="16.5" customHeight="1" thickBot="1" x14ac:dyDescent="0.35">
      <c r="A169" s="192" t="s">
        <v>71</v>
      </c>
      <c r="B169" s="193"/>
      <c r="C169" s="181">
        <f>C167+C168</f>
        <v>3860.9133845914289</v>
      </c>
    </row>
    <row r="170" spans="1:4" x14ac:dyDescent="0.3">
      <c r="A170" s="214"/>
      <c r="B170" s="214"/>
      <c r="C170" s="59"/>
    </row>
    <row r="171" spans="1:4" x14ac:dyDescent="0.3">
      <c r="C171" s="59"/>
    </row>
    <row r="172" spans="1:4" x14ac:dyDescent="0.3">
      <c r="A172" s="215"/>
      <c r="B172" s="188"/>
      <c r="C172" s="188"/>
      <c r="D172" s="188"/>
    </row>
    <row r="173" spans="1:4" x14ac:dyDescent="0.3">
      <c r="A173" s="189"/>
      <c r="B173" s="188"/>
      <c r="C173" s="188"/>
      <c r="D173" s="188"/>
    </row>
    <row r="174" spans="1:4" x14ac:dyDescent="0.3">
      <c r="A174" s="189"/>
      <c r="B174" s="188"/>
      <c r="C174" s="188"/>
      <c r="D174" s="188"/>
    </row>
    <row r="175" spans="1:4" x14ac:dyDescent="0.3">
      <c r="A175" s="119"/>
      <c r="B175"/>
      <c r="C175"/>
      <c r="D175"/>
    </row>
    <row r="176" spans="1:4" x14ac:dyDescent="0.3">
      <c r="A176" s="119"/>
      <c r="B176"/>
      <c r="C176"/>
      <c r="D176"/>
    </row>
    <row r="177" spans="1:4" x14ac:dyDescent="0.3">
      <c r="A177" s="119"/>
      <c r="B177" s="120"/>
      <c r="C177"/>
      <c r="D177"/>
    </row>
    <row r="178" spans="1:4" x14ac:dyDescent="0.3">
      <c r="A178" s="187"/>
      <c r="B178" s="188"/>
      <c r="C178" s="188"/>
      <c r="D178" s="188"/>
    </row>
    <row r="179" spans="1:4" x14ac:dyDescent="0.3">
      <c r="A179" s="189"/>
      <c r="B179" s="188"/>
      <c r="C179" s="188"/>
      <c r="D179" s="188"/>
    </row>
    <row r="180" spans="1:4" x14ac:dyDescent="0.3">
      <c r="A180" s="189"/>
      <c r="B180" s="188"/>
      <c r="C180" s="188"/>
      <c r="D180" s="188"/>
    </row>
  </sheetData>
  <mergeCells count="53">
    <mergeCell ref="A167:B167"/>
    <mergeCell ref="A169:B169"/>
    <mergeCell ref="A170:B170"/>
    <mergeCell ref="A172:D174"/>
    <mergeCell ref="A178:D180"/>
    <mergeCell ref="A159:C159"/>
    <mergeCell ref="A106:C106"/>
    <mergeCell ref="A109:C109"/>
    <mergeCell ref="A119:B119"/>
    <mergeCell ref="A122:C122"/>
    <mergeCell ref="A126:B126"/>
    <mergeCell ref="A129:C129"/>
    <mergeCell ref="A134:B134"/>
    <mergeCell ref="A137:C137"/>
    <mergeCell ref="A144:B144"/>
    <mergeCell ref="A147:C147"/>
    <mergeCell ref="A156:B156"/>
    <mergeCell ref="A103:B103"/>
    <mergeCell ref="A45:C45"/>
    <mergeCell ref="A47:C47"/>
    <mergeCell ref="A52:B52"/>
    <mergeCell ref="A54:B54"/>
    <mergeCell ref="A59:D59"/>
    <mergeCell ref="A70:B70"/>
    <mergeCell ref="A73:C73"/>
    <mergeCell ref="A82:B82"/>
    <mergeCell ref="A85:C85"/>
    <mergeCell ref="A91:B91"/>
    <mergeCell ref="A94:C94"/>
    <mergeCell ref="A42:B42"/>
    <mergeCell ref="C15:D15"/>
    <mergeCell ref="C16:D16"/>
    <mergeCell ref="A17:D17"/>
    <mergeCell ref="A19:D19"/>
    <mergeCell ref="A20:D20"/>
    <mergeCell ref="C21:D21"/>
    <mergeCell ref="C22:D22"/>
    <mergeCell ref="C23:D23"/>
    <mergeCell ref="C24:D24"/>
    <mergeCell ref="C25:D25"/>
    <mergeCell ref="A31:C31"/>
    <mergeCell ref="C14:D14"/>
    <mergeCell ref="A1:D1"/>
    <mergeCell ref="A2:D2"/>
    <mergeCell ref="A3:D3"/>
    <mergeCell ref="A5:D5"/>
    <mergeCell ref="A6:D6"/>
    <mergeCell ref="A8:D8"/>
    <mergeCell ref="A9:D9"/>
    <mergeCell ref="C10:D10"/>
    <mergeCell ref="C11:D11"/>
    <mergeCell ref="C12:D12"/>
    <mergeCell ref="C13:D13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62"/>
  <sheetViews>
    <sheetView showGridLines="0" topLeftCell="A31" workbookViewId="0">
      <selection activeCell="G3" sqref="G3:G45"/>
    </sheetView>
  </sheetViews>
  <sheetFormatPr defaultColWidth="32.33203125" defaultRowHeight="13.8" x14ac:dyDescent="0.3"/>
  <cols>
    <col min="1" max="1" width="7.5546875" style="66" customWidth="1"/>
    <col min="2" max="2" width="6" style="66" customWidth="1"/>
    <col min="3" max="3" width="54.6640625" style="66" bestFit="1" customWidth="1"/>
    <col min="4" max="4" width="18.33203125" style="87" bestFit="1" customWidth="1"/>
    <col min="5" max="5" width="12" style="104" bestFit="1" customWidth="1"/>
    <col min="6" max="6" width="12.6640625" style="104" bestFit="1" customWidth="1"/>
    <col min="7" max="7" width="13.88671875" style="66" bestFit="1" customWidth="1"/>
    <col min="8" max="8" width="17.33203125" style="66" bestFit="1" customWidth="1"/>
    <col min="9" max="9" width="17.44140625" style="66" customWidth="1"/>
    <col min="10" max="16384" width="32.33203125" style="66"/>
  </cols>
  <sheetData>
    <row r="2" spans="2:8" s="98" customFormat="1" ht="27.6" x14ac:dyDescent="0.3">
      <c r="B2" s="95" t="s">
        <v>207</v>
      </c>
      <c r="C2" s="95" t="s">
        <v>11</v>
      </c>
      <c r="D2" s="95" t="s">
        <v>83</v>
      </c>
      <c r="E2" s="95" t="s">
        <v>294</v>
      </c>
      <c r="F2" s="95" t="s">
        <v>204</v>
      </c>
      <c r="G2" s="97" t="s">
        <v>154</v>
      </c>
      <c r="H2" s="97" t="s">
        <v>367</v>
      </c>
    </row>
    <row r="3" spans="2:8" x14ac:dyDescent="0.3">
      <c r="B3" s="121">
        <v>1</v>
      </c>
      <c r="C3" s="71" t="s">
        <v>203</v>
      </c>
      <c r="D3" s="100" t="s">
        <v>216</v>
      </c>
      <c r="E3" s="100" t="s">
        <v>189</v>
      </c>
      <c r="F3" s="121">
        <v>4</v>
      </c>
      <c r="G3" s="89"/>
      <c r="H3" s="73">
        <f t="shared" ref="H3:H23" si="0">(G3*F3)*12</f>
        <v>0</v>
      </c>
    </row>
    <row r="4" spans="2:8" x14ac:dyDescent="0.3">
      <c r="B4" s="121">
        <v>2</v>
      </c>
      <c r="C4" s="71" t="s">
        <v>211</v>
      </c>
      <c r="D4" s="100" t="s">
        <v>216</v>
      </c>
      <c r="E4" s="100" t="s">
        <v>189</v>
      </c>
      <c r="F4" s="121">
        <v>2</v>
      </c>
      <c r="G4" s="89"/>
      <c r="H4" s="73">
        <f t="shared" si="0"/>
        <v>0</v>
      </c>
    </row>
    <row r="5" spans="2:8" x14ac:dyDescent="0.3">
      <c r="B5" s="121">
        <v>3</v>
      </c>
      <c r="C5" s="71" t="s">
        <v>249</v>
      </c>
      <c r="D5" s="100" t="s">
        <v>295</v>
      </c>
      <c r="E5" s="100" t="s">
        <v>189</v>
      </c>
      <c r="F5" s="122">
        <v>15</v>
      </c>
      <c r="G5" s="89"/>
      <c r="H5" s="73">
        <f t="shared" si="0"/>
        <v>0</v>
      </c>
    </row>
    <row r="6" spans="2:8" x14ac:dyDescent="0.3">
      <c r="B6" s="121">
        <v>4</v>
      </c>
      <c r="C6" s="71" t="s">
        <v>250</v>
      </c>
      <c r="D6" s="100" t="s">
        <v>216</v>
      </c>
      <c r="E6" s="100" t="s">
        <v>189</v>
      </c>
      <c r="F6" s="121">
        <v>3</v>
      </c>
      <c r="G6" s="89"/>
      <c r="H6" s="73">
        <f t="shared" si="0"/>
        <v>0</v>
      </c>
    </row>
    <row r="7" spans="2:8" x14ac:dyDescent="0.3">
      <c r="B7" s="121">
        <v>5</v>
      </c>
      <c r="C7" s="71" t="s">
        <v>251</v>
      </c>
      <c r="D7" s="100" t="s">
        <v>216</v>
      </c>
      <c r="E7" s="100" t="s">
        <v>189</v>
      </c>
      <c r="F7" s="121">
        <v>6</v>
      </c>
      <c r="G7" s="89"/>
      <c r="H7" s="73">
        <f t="shared" si="0"/>
        <v>0</v>
      </c>
    </row>
    <row r="8" spans="2:8" x14ac:dyDescent="0.3">
      <c r="B8" s="121">
        <v>6</v>
      </c>
      <c r="C8" s="71" t="s">
        <v>252</v>
      </c>
      <c r="D8" s="100" t="s">
        <v>216</v>
      </c>
      <c r="E8" s="100" t="s">
        <v>189</v>
      </c>
      <c r="F8" s="121">
        <v>3</v>
      </c>
      <c r="G8" s="89"/>
      <c r="H8" s="73">
        <f t="shared" si="0"/>
        <v>0</v>
      </c>
    </row>
    <row r="9" spans="2:8" x14ac:dyDescent="0.3">
      <c r="B9" s="121">
        <v>7</v>
      </c>
      <c r="C9" s="71" t="s">
        <v>253</v>
      </c>
      <c r="D9" s="100" t="s">
        <v>196</v>
      </c>
      <c r="E9" s="100" t="s">
        <v>189</v>
      </c>
      <c r="F9" s="121">
        <v>8</v>
      </c>
      <c r="G9" s="89"/>
      <c r="H9" s="73">
        <f t="shared" si="0"/>
        <v>0</v>
      </c>
    </row>
    <row r="10" spans="2:8" x14ac:dyDescent="0.3">
      <c r="B10" s="121">
        <v>8</v>
      </c>
      <c r="C10" s="71" t="s">
        <v>254</v>
      </c>
      <c r="D10" s="100" t="s">
        <v>216</v>
      </c>
      <c r="E10" s="100" t="s">
        <v>189</v>
      </c>
      <c r="F10" s="121">
        <v>5</v>
      </c>
      <c r="G10" s="89"/>
      <c r="H10" s="73">
        <f t="shared" si="0"/>
        <v>0</v>
      </c>
    </row>
    <row r="11" spans="2:8" x14ac:dyDescent="0.3">
      <c r="B11" s="121">
        <v>9</v>
      </c>
      <c r="C11" s="71" t="s">
        <v>254</v>
      </c>
      <c r="D11" s="100" t="s">
        <v>296</v>
      </c>
      <c r="E11" s="100" t="s">
        <v>189</v>
      </c>
      <c r="F11" s="121">
        <v>8</v>
      </c>
      <c r="G11" s="89"/>
      <c r="H11" s="73">
        <f t="shared" si="0"/>
        <v>0</v>
      </c>
    </row>
    <row r="12" spans="2:8" x14ac:dyDescent="0.3">
      <c r="B12" s="121">
        <v>10</v>
      </c>
      <c r="C12" s="71" t="s">
        <v>255</v>
      </c>
      <c r="D12" s="100" t="s">
        <v>196</v>
      </c>
      <c r="E12" s="100" t="s">
        <v>189</v>
      </c>
      <c r="F12" s="122">
        <v>20</v>
      </c>
      <c r="G12" s="89"/>
      <c r="H12" s="73">
        <f t="shared" si="0"/>
        <v>0</v>
      </c>
    </row>
    <row r="13" spans="2:8" x14ac:dyDescent="0.3">
      <c r="B13" s="121">
        <v>11</v>
      </c>
      <c r="C13" s="71" t="s">
        <v>256</v>
      </c>
      <c r="D13" s="100" t="s">
        <v>196</v>
      </c>
      <c r="E13" s="100" t="s">
        <v>189</v>
      </c>
      <c r="F13" s="122">
        <v>20</v>
      </c>
      <c r="G13" s="89"/>
      <c r="H13" s="73">
        <f t="shared" si="0"/>
        <v>0</v>
      </c>
    </row>
    <row r="14" spans="2:8" x14ac:dyDescent="0.3">
      <c r="B14" s="121">
        <v>12</v>
      </c>
      <c r="C14" s="71" t="s">
        <v>239</v>
      </c>
      <c r="D14" s="100" t="s">
        <v>216</v>
      </c>
      <c r="E14" s="100" t="s">
        <v>189</v>
      </c>
      <c r="F14" s="121">
        <v>2</v>
      </c>
      <c r="G14" s="89"/>
      <c r="H14" s="73">
        <f t="shared" si="0"/>
        <v>0</v>
      </c>
    </row>
    <row r="15" spans="2:8" ht="27.6" x14ac:dyDescent="0.3">
      <c r="B15" s="121">
        <v>13</v>
      </c>
      <c r="C15" s="71" t="s">
        <v>184</v>
      </c>
      <c r="D15" s="100" t="s">
        <v>216</v>
      </c>
      <c r="E15" s="100" t="s">
        <v>189</v>
      </c>
      <c r="F15" s="121">
        <v>5</v>
      </c>
      <c r="G15" s="89"/>
      <c r="H15" s="73">
        <f t="shared" si="0"/>
        <v>0</v>
      </c>
    </row>
    <row r="16" spans="2:8" x14ac:dyDescent="0.3">
      <c r="B16" s="121">
        <v>14</v>
      </c>
      <c r="C16" s="71" t="s">
        <v>257</v>
      </c>
      <c r="D16" s="100" t="s">
        <v>297</v>
      </c>
      <c r="E16" s="100" t="s">
        <v>189</v>
      </c>
      <c r="F16" s="122">
        <v>16</v>
      </c>
      <c r="G16" s="89"/>
      <c r="H16" s="73">
        <f t="shared" si="0"/>
        <v>0</v>
      </c>
    </row>
    <row r="17" spans="2:8" x14ac:dyDescent="0.3">
      <c r="B17" s="121">
        <v>15</v>
      </c>
      <c r="C17" s="71" t="s">
        <v>240</v>
      </c>
      <c r="D17" s="100" t="s">
        <v>196</v>
      </c>
      <c r="E17" s="100" t="s">
        <v>189</v>
      </c>
      <c r="F17" s="122">
        <v>16</v>
      </c>
      <c r="G17" s="89"/>
      <c r="H17" s="73">
        <f t="shared" si="0"/>
        <v>0</v>
      </c>
    </row>
    <row r="18" spans="2:8" x14ac:dyDescent="0.3">
      <c r="B18" s="121">
        <v>16</v>
      </c>
      <c r="C18" s="71" t="s">
        <v>258</v>
      </c>
      <c r="D18" s="100" t="s">
        <v>295</v>
      </c>
      <c r="E18" s="100" t="s">
        <v>189</v>
      </c>
      <c r="F18" s="121">
        <v>3</v>
      </c>
      <c r="G18" s="89"/>
      <c r="H18" s="73">
        <f t="shared" si="0"/>
        <v>0</v>
      </c>
    </row>
    <row r="19" spans="2:8" x14ac:dyDescent="0.3">
      <c r="B19" s="121">
        <v>17</v>
      </c>
      <c r="C19" s="71" t="s">
        <v>241</v>
      </c>
      <c r="D19" s="100" t="s">
        <v>196</v>
      </c>
      <c r="E19" s="100" t="s">
        <v>189</v>
      </c>
      <c r="F19" s="122">
        <v>10</v>
      </c>
      <c r="G19" s="89"/>
      <c r="H19" s="73">
        <f t="shared" si="0"/>
        <v>0</v>
      </c>
    </row>
    <row r="20" spans="2:8" x14ac:dyDescent="0.3">
      <c r="B20" s="121">
        <v>18</v>
      </c>
      <c r="C20" s="71" t="s">
        <v>242</v>
      </c>
      <c r="D20" s="100" t="s">
        <v>196</v>
      </c>
      <c r="E20" s="100" t="s">
        <v>189</v>
      </c>
      <c r="F20" s="122">
        <v>200</v>
      </c>
      <c r="G20" s="89"/>
      <c r="H20" s="73">
        <f t="shared" si="0"/>
        <v>0</v>
      </c>
    </row>
    <row r="21" spans="2:8" x14ac:dyDescent="0.3">
      <c r="B21" s="121">
        <v>19</v>
      </c>
      <c r="C21" s="71" t="s">
        <v>243</v>
      </c>
      <c r="D21" s="100" t="s">
        <v>196</v>
      </c>
      <c r="E21" s="100" t="s">
        <v>189</v>
      </c>
      <c r="F21" s="122">
        <v>200</v>
      </c>
      <c r="G21" s="89"/>
      <c r="H21" s="73">
        <f t="shared" si="0"/>
        <v>0</v>
      </c>
    </row>
    <row r="22" spans="2:8" x14ac:dyDescent="0.3">
      <c r="B22" s="121">
        <v>20</v>
      </c>
      <c r="C22" s="71" t="s">
        <v>244</v>
      </c>
      <c r="D22" s="100" t="s">
        <v>196</v>
      </c>
      <c r="E22" s="100" t="s">
        <v>189</v>
      </c>
      <c r="F22" s="122">
        <v>200</v>
      </c>
      <c r="G22" s="89"/>
      <c r="H22" s="73">
        <f t="shared" si="0"/>
        <v>0</v>
      </c>
    </row>
    <row r="23" spans="2:8" x14ac:dyDescent="0.3">
      <c r="B23" s="121">
        <v>21</v>
      </c>
      <c r="C23" s="71" t="s">
        <v>245</v>
      </c>
      <c r="D23" s="100" t="s">
        <v>196</v>
      </c>
      <c r="E23" s="100" t="s">
        <v>189</v>
      </c>
      <c r="F23" s="122">
        <v>100</v>
      </c>
      <c r="G23" s="89"/>
      <c r="H23" s="73">
        <f t="shared" si="0"/>
        <v>0</v>
      </c>
    </row>
    <row r="24" spans="2:8" x14ac:dyDescent="0.3">
      <c r="B24" s="121">
        <v>22</v>
      </c>
      <c r="C24" s="71" t="s">
        <v>205</v>
      </c>
      <c r="D24" s="100" t="s">
        <v>196</v>
      </c>
      <c r="E24" s="100" t="s">
        <v>167</v>
      </c>
      <c r="F24" s="121">
        <v>1</v>
      </c>
      <c r="G24" s="89"/>
      <c r="H24" s="73">
        <f t="shared" ref="H24:H34" si="1">(G24*F24)*4</f>
        <v>0</v>
      </c>
    </row>
    <row r="25" spans="2:8" x14ac:dyDescent="0.3">
      <c r="B25" s="121">
        <v>23</v>
      </c>
      <c r="C25" s="71" t="s">
        <v>259</v>
      </c>
      <c r="D25" s="100" t="s">
        <v>196</v>
      </c>
      <c r="E25" s="100" t="s">
        <v>167</v>
      </c>
      <c r="F25" s="121">
        <v>1</v>
      </c>
      <c r="G25" s="89"/>
      <c r="H25" s="73">
        <f t="shared" si="1"/>
        <v>0</v>
      </c>
    </row>
    <row r="26" spans="2:8" x14ac:dyDescent="0.3">
      <c r="B26" s="121">
        <v>24</v>
      </c>
      <c r="C26" s="71" t="s">
        <v>260</v>
      </c>
      <c r="D26" s="100" t="s">
        <v>196</v>
      </c>
      <c r="E26" s="100" t="s">
        <v>167</v>
      </c>
      <c r="F26" s="121">
        <v>5</v>
      </c>
      <c r="G26" s="89"/>
      <c r="H26" s="73">
        <f t="shared" si="1"/>
        <v>0</v>
      </c>
    </row>
    <row r="27" spans="2:8" x14ac:dyDescent="0.3">
      <c r="B27" s="121">
        <v>25</v>
      </c>
      <c r="C27" s="71" t="s">
        <v>261</v>
      </c>
      <c r="D27" s="100" t="s">
        <v>196</v>
      </c>
      <c r="E27" s="100" t="s">
        <v>167</v>
      </c>
      <c r="F27" s="121">
        <v>5</v>
      </c>
      <c r="G27" s="89"/>
      <c r="H27" s="73">
        <f t="shared" si="1"/>
        <v>0</v>
      </c>
    </row>
    <row r="28" spans="2:8" x14ac:dyDescent="0.3">
      <c r="B28" s="121">
        <v>26</v>
      </c>
      <c r="C28" s="71" t="s">
        <v>206</v>
      </c>
      <c r="D28" s="100" t="s">
        <v>196</v>
      </c>
      <c r="E28" s="100" t="s">
        <v>167</v>
      </c>
      <c r="F28" s="121">
        <v>5</v>
      </c>
      <c r="G28" s="89"/>
      <c r="H28" s="73">
        <f t="shared" si="1"/>
        <v>0</v>
      </c>
    </row>
    <row r="29" spans="2:8" x14ac:dyDescent="0.3">
      <c r="B29" s="121">
        <v>27</v>
      </c>
      <c r="C29" s="71" t="s">
        <v>246</v>
      </c>
      <c r="D29" s="100" t="s">
        <v>196</v>
      </c>
      <c r="E29" s="100" t="s">
        <v>167</v>
      </c>
      <c r="F29" s="122">
        <v>5</v>
      </c>
      <c r="G29" s="89"/>
      <c r="H29" s="73">
        <f t="shared" si="1"/>
        <v>0</v>
      </c>
    </row>
    <row r="30" spans="2:8" x14ac:dyDescent="0.3">
      <c r="B30" s="121">
        <v>28</v>
      </c>
      <c r="C30" s="71" t="s">
        <v>247</v>
      </c>
      <c r="D30" s="100" t="s">
        <v>196</v>
      </c>
      <c r="E30" s="100" t="s">
        <v>167</v>
      </c>
      <c r="F30" s="122">
        <v>1</v>
      </c>
      <c r="G30" s="89"/>
      <c r="H30" s="73">
        <f t="shared" si="1"/>
        <v>0</v>
      </c>
    </row>
    <row r="31" spans="2:8" x14ac:dyDescent="0.3">
      <c r="B31" s="121">
        <v>29</v>
      </c>
      <c r="C31" s="71" t="s">
        <v>246</v>
      </c>
      <c r="D31" s="100" t="s">
        <v>196</v>
      </c>
      <c r="E31" s="100" t="s">
        <v>167</v>
      </c>
      <c r="F31" s="122">
        <v>5</v>
      </c>
      <c r="G31" s="89"/>
      <c r="H31" s="73">
        <f t="shared" si="1"/>
        <v>0</v>
      </c>
    </row>
    <row r="32" spans="2:8" x14ac:dyDescent="0.3">
      <c r="B32" s="121">
        <v>30</v>
      </c>
      <c r="C32" s="71" t="s">
        <v>247</v>
      </c>
      <c r="D32" s="100" t="s">
        <v>196</v>
      </c>
      <c r="E32" s="100" t="s">
        <v>167</v>
      </c>
      <c r="F32" s="122">
        <v>1</v>
      </c>
      <c r="G32" s="89"/>
      <c r="H32" s="73">
        <f t="shared" si="1"/>
        <v>0</v>
      </c>
    </row>
    <row r="33" spans="2:8" x14ac:dyDescent="0.3">
      <c r="B33" s="121">
        <v>31</v>
      </c>
      <c r="C33" s="71" t="s">
        <v>298</v>
      </c>
      <c r="D33" s="100" t="s">
        <v>196</v>
      </c>
      <c r="E33" s="100" t="s">
        <v>167</v>
      </c>
      <c r="F33" s="121">
        <v>5</v>
      </c>
      <c r="G33" s="89"/>
      <c r="H33" s="73">
        <f t="shared" si="1"/>
        <v>0</v>
      </c>
    </row>
    <row r="34" spans="2:8" x14ac:dyDescent="0.3">
      <c r="B34" s="121">
        <v>32</v>
      </c>
      <c r="C34" s="71" t="s">
        <v>214</v>
      </c>
      <c r="D34" s="100" t="s">
        <v>196</v>
      </c>
      <c r="E34" s="100" t="s">
        <v>167</v>
      </c>
      <c r="F34" s="122">
        <v>5</v>
      </c>
      <c r="G34" s="89"/>
      <c r="H34" s="73">
        <f t="shared" si="1"/>
        <v>0</v>
      </c>
    </row>
    <row r="35" spans="2:8" x14ac:dyDescent="0.3">
      <c r="B35" s="121">
        <v>33</v>
      </c>
      <c r="C35" s="71" t="s">
        <v>217</v>
      </c>
      <c r="D35" s="100" t="s">
        <v>196</v>
      </c>
      <c r="E35" s="100" t="s">
        <v>213</v>
      </c>
      <c r="F35" s="99">
        <v>1</v>
      </c>
      <c r="G35" s="89"/>
      <c r="H35" s="73">
        <f>(G35*F35)*2</f>
        <v>0</v>
      </c>
    </row>
    <row r="36" spans="2:8" x14ac:dyDescent="0.3">
      <c r="B36" s="121">
        <v>34</v>
      </c>
      <c r="C36" s="71" t="s">
        <v>262</v>
      </c>
      <c r="D36" s="100" t="s">
        <v>196</v>
      </c>
      <c r="E36" s="100" t="s">
        <v>213</v>
      </c>
      <c r="F36" s="99">
        <v>6</v>
      </c>
      <c r="G36" s="89"/>
      <c r="H36" s="73">
        <f>(G36*F36)*2</f>
        <v>0</v>
      </c>
    </row>
    <row r="37" spans="2:8" x14ac:dyDescent="0.3">
      <c r="B37" s="121">
        <v>35</v>
      </c>
      <c r="C37" s="71" t="s">
        <v>248</v>
      </c>
      <c r="D37" s="100" t="s">
        <v>196</v>
      </c>
      <c r="E37" s="100" t="s">
        <v>213</v>
      </c>
      <c r="F37" s="99">
        <v>2</v>
      </c>
      <c r="G37" s="89"/>
      <c r="H37" s="73">
        <f>(G37*F37)*2</f>
        <v>0</v>
      </c>
    </row>
    <row r="38" spans="2:8" x14ac:dyDescent="0.3">
      <c r="B38" s="121">
        <v>36</v>
      </c>
      <c r="C38" s="71" t="s">
        <v>299</v>
      </c>
      <c r="D38" s="100" t="s">
        <v>196</v>
      </c>
      <c r="E38" s="100" t="s">
        <v>265</v>
      </c>
      <c r="F38" s="99">
        <v>1</v>
      </c>
      <c r="G38" s="89"/>
      <c r="H38" s="73">
        <f t="shared" ref="H38:H45" si="2">F38*G38</f>
        <v>0</v>
      </c>
    </row>
    <row r="39" spans="2:8" x14ac:dyDescent="0.3">
      <c r="B39" s="121">
        <v>37</v>
      </c>
      <c r="C39" s="71" t="s">
        <v>300</v>
      </c>
      <c r="D39" s="100" t="s">
        <v>196</v>
      </c>
      <c r="E39" s="100" t="s">
        <v>265</v>
      </c>
      <c r="F39" s="99">
        <v>2</v>
      </c>
      <c r="G39" s="89"/>
      <c r="H39" s="73">
        <f t="shared" si="2"/>
        <v>0</v>
      </c>
    </row>
    <row r="40" spans="2:8" x14ac:dyDescent="0.3">
      <c r="B40" s="121">
        <v>38</v>
      </c>
      <c r="C40" s="71" t="s">
        <v>301</v>
      </c>
      <c r="D40" s="100" t="s">
        <v>196</v>
      </c>
      <c r="E40" s="100" t="s">
        <v>265</v>
      </c>
      <c r="F40" s="99">
        <v>1</v>
      </c>
      <c r="G40" s="89"/>
      <c r="H40" s="73">
        <f t="shared" si="2"/>
        <v>0</v>
      </c>
    </row>
    <row r="41" spans="2:8" x14ac:dyDescent="0.3">
      <c r="B41" s="121">
        <v>39</v>
      </c>
      <c r="C41" s="71" t="s">
        <v>302</v>
      </c>
      <c r="D41" s="100" t="s">
        <v>196</v>
      </c>
      <c r="E41" s="100" t="s">
        <v>265</v>
      </c>
      <c r="F41" s="99">
        <v>5</v>
      </c>
      <c r="G41" s="89"/>
      <c r="H41" s="73">
        <f t="shared" si="2"/>
        <v>0</v>
      </c>
    </row>
    <row r="42" spans="2:8" x14ac:dyDescent="0.3">
      <c r="B42" s="121">
        <v>40</v>
      </c>
      <c r="C42" s="71" t="s">
        <v>303</v>
      </c>
      <c r="D42" s="100" t="s">
        <v>196</v>
      </c>
      <c r="E42" s="100" t="s">
        <v>265</v>
      </c>
      <c r="F42" s="99">
        <v>5</v>
      </c>
      <c r="G42" s="89"/>
      <c r="H42" s="73">
        <f t="shared" si="2"/>
        <v>0</v>
      </c>
    </row>
    <row r="43" spans="2:8" x14ac:dyDescent="0.3">
      <c r="B43" s="121">
        <v>41</v>
      </c>
      <c r="C43" s="71" t="s">
        <v>304</v>
      </c>
      <c r="D43" s="100" t="s">
        <v>196</v>
      </c>
      <c r="E43" s="100" t="s">
        <v>265</v>
      </c>
      <c r="F43" s="99">
        <v>5</v>
      </c>
      <c r="G43" s="89"/>
      <c r="H43" s="73">
        <f t="shared" si="2"/>
        <v>0</v>
      </c>
    </row>
    <row r="44" spans="2:8" x14ac:dyDescent="0.3">
      <c r="B44" s="121">
        <v>42</v>
      </c>
      <c r="C44" s="71" t="s">
        <v>305</v>
      </c>
      <c r="D44" s="100" t="s">
        <v>196</v>
      </c>
      <c r="E44" s="100" t="s">
        <v>265</v>
      </c>
      <c r="F44" s="99">
        <v>1</v>
      </c>
      <c r="G44" s="89"/>
      <c r="H44" s="73">
        <f t="shared" si="2"/>
        <v>0</v>
      </c>
    </row>
    <row r="45" spans="2:8" x14ac:dyDescent="0.3">
      <c r="B45" s="121">
        <v>43</v>
      </c>
      <c r="C45" s="71" t="s">
        <v>306</v>
      </c>
      <c r="D45" s="100" t="s">
        <v>196</v>
      </c>
      <c r="E45" s="100" t="s">
        <v>265</v>
      </c>
      <c r="F45" s="99">
        <v>1</v>
      </c>
      <c r="G45" s="89"/>
      <c r="H45" s="73">
        <f t="shared" si="2"/>
        <v>0</v>
      </c>
    </row>
    <row r="46" spans="2:8" x14ac:dyDescent="0.3">
      <c r="B46" s="216" t="s">
        <v>322</v>
      </c>
      <c r="C46" s="217"/>
      <c r="D46" s="217"/>
      <c r="E46" s="217"/>
      <c r="F46" s="217"/>
      <c r="G46" s="218"/>
      <c r="H46" s="75">
        <f>SUM(H3:H45)</f>
        <v>0</v>
      </c>
    </row>
    <row r="47" spans="2:8" x14ac:dyDescent="0.3">
      <c r="B47" s="216" t="s">
        <v>139</v>
      </c>
      <c r="C47" s="217"/>
      <c r="D47" s="217"/>
      <c r="E47" s="217"/>
      <c r="F47" s="217"/>
      <c r="G47" s="218"/>
      <c r="H47" s="75">
        <f>H46/12</f>
        <v>0</v>
      </c>
    </row>
    <row r="48" spans="2:8" x14ac:dyDescent="0.3">
      <c r="B48" s="216" t="s">
        <v>373</v>
      </c>
      <c r="C48" s="217"/>
      <c r="D48" s="217"/>
      <c r="E48" s="217"/>
      <c r="F48" s="217"/>
      <c r="G48" s="218"/>
      <c r="H48" s="75">
        <f>H47/5</f>
        <v>0</v>
      </c>
    </row>
    <row r="49" spans="3:8" x14ac:dyDescent="0.3">
      <c r="C49" s="74"/>
      <c r="D49" s="74"/>
      <c r="E49" s="74"/>
      <c r="F49" s="66"/>
    </row>
    <row r="50" spans="3:8" x14ac:dyDescent="0.3">
      <c r="C50" s="74"/>
      <c r="D50" s="74"/>
      <c r="E50" s="74"/>
      <c r="F50" s="66"/>
      <c r="H50" s="85"/>
    </row>
    <row r="51" spans="3:8" x14ac:dyDescent="0.3">
      <c r="C51" s="74"/>
      <c r="D51" s="74"/>
      <c r="E51" s="74"/>
      <c r="F51" s="66"/>
      <c r="H51" s="85"/>
    </row>
    <row r="52" spans="3:8" x14ac:dyDescent="0.3">
      <c r="C52" s="74"/>
      <c r="D52" s="74"/>
      <c r="E52" s="74"/>
      <c r="F52" s="66"/>
    </row>
    <row r="53" spans="3:8" x14ac:dyDescent="0.3">
      <c r="C53" s="74"/>
      <c r="D53" s="74"/>
      <c r="E53" s="74"/>
      <c r="F53" s="66"/>
    </row>
    <row r="54" spans="3:8" x14ac:dyDescent="0.3">
      <c r="C54" s="74"/>
      <c r="D54" s="74"/>
      <c r="E54" s="74"/>
      <c r="F54" s="66"/>
    </row>
    <row r="55" spans="3:8" x14ac:dyDescent="0.3">
      <c r="C55" s="76"/>
      <c r="D55" s="66"/>
      <c r="E55" s="66"/>
      <c r="F55" s="66"/>
    </row>
    <row r="56" spans="3:8" x14ac:dyDescent="0.3">
      <c r="D56" s="66"/>
      <c r="E56" s="66"/>
      <c r="F56" s="66"/>
    </row>
    <row r="57" spans="3:8" x14ac:dyDescent="0.3">
      <c r="D57" s="66"/>
      <c r="E57" s="66"/>
      <c r="F57" s="66"/>
    </row>
    <row r="58" spans="3:8" x14ac:dyDescent="0.3">
      <c r="C58" s="77"/>
      <c r="D58" s="104"/>
    </row>
    <row r="59" spans="3:8" x14ac:dyDescent="0.3">
      <c r="C59" s="77"/>
      <c r="D59" s="104"/>
    </row>
    <row r="60" spans="3:8" x14ac:dyDescent="0.3">
      <c r="C60" s="77"/>
      <c r="D60" s="104"/>
    </row>
    <row r="61" spans="3:8" x14ac:dyDescent="0.3">
      <c r="C61" s="77"/>
      <c r="D61" s="104"/>
    </row>
    <row r="62" spans="3:8" x14ac:dyDescent="0.3">
      <c r="D62" s="104"/>
    </row>
  </sheetData>
  <mergeCells count="3">
    <mergeCell ref="B46:G46"/>
    <mergeCell ref="B48:G48"/>
    <mergeCell ref="B47:G47"/>
  </mergeCells>
  <pageMargins left="0.51181102362204722" right="0.51181102362204722" top="0.78740157480314965" bottom="0.78740157480314965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6"/>
  <sheetViews>
    <sheetView showGridLines="0" workbookViewId="0">
      <selection activeCell="G3" sqref="G3:G13"/>
    </sheetView>
  </sheetViews>
  <sheetFormatPr defaultColWidth="32.33203125" defaultRowHeight="13.8" x14ac:dyDescent="0.3"/>
  <cols>
    <col min="1" max="1" width="7.44140625" style="66" customWidth="1"/>
    <col min="2" max="2" width="6" style="66" customWidth="1"/>
    <col min="3" max="3" width="54.6640625" style="66" bestFit="1" customWidth="1"/>
    <col min="4" max="4" width="18.33203125" style="87" bestFit="1" customWidth="1"/>
    <col min="5" max="5" width="12" style="104" bestFit="1" customWidth="1"/>
    <col min="6" max="6" width="12.6640625" style="104" bestFit="1" customWidth="1"/>
    <col min="7" max="7" width="13.88671875" style="66" bestFit="1" customWidth="1"/>
    <col min="8" max="8" width="17.33203125" style="66" bestFit="1" customWidth="1"/>
    <col min="9" max="9" width="17.44140625" style="66" customWidth="1"/>
    <col min="10" max="16384" width="32.33203125" style="66"/>
  </cols>
  <sheetData>
    <row r="1" spans="2:8" x14ac:dyDescent="0.3">
      <c r="C1" s="74"/>
      <c r="D1" s="74"/>
      <c r="E1" s="74"/>
      <c r="F1" s="66"/>
    </row>
    <row r="2" spans="2:8" s="98" customFormat="1" ht="27.6" x14ac:dyDescent="0.3">
      <c r="B2" s="95" t="s">
        <v>218</v>
      </c>
      <c r="C2" s="180" t="s">
        <v>11</v>
      </c>
      <c r="D2" s="124" t="s">
        <v>219</v>
      </c>
      <c r="E2" s="125" t="s">
        <v>220</v>
      </c>
      <c r="F2" s="96" t="s">
        <v>212</v>
      </c>
      <c r="G2" s="97" t="s">
        <v>154</v>
      </c>
      <c r="H2" s="97" t="s">
        <v>156</v>
      </c>
    </row>
    <row r="3" spans="2:8" x14ac:dyDescent="0.3">
      <c r="B3" s="92">
        <v>1</v>
      </c>
      <c r="C3" s="78" t="s">
        <v>221</v>
      </c>
      <c r="D3" s="100" t="s">
        <v>222</v>
      </c>
      <c r="E3" s="101" t="s">
        <v>189</v>
      </c>
      <c r="F3" s="102">
        <v>240</v>
      </c>
      <c r="G3" s="89"/>
      <c r="H3" s="73">
        <f>(G3*F3)*12</f>
        <v>0</v>
      </c>
    </row>
    <row r="4" spans="2:8" ht="27.6" x14ac:dyDescent="0.3">
      <c r="B4" s="92">
        <v>2</v>
      </c>
      <c r="C4" s="78" t="s">
        <v>223</v>
      </c>
      <c r="D4" s="100" t="s">
        <v>224</v>
      </c>
      <c r="E4" s="101" t="s">
        <v>189</v>
      </c>
      <c r="F4" s="102">
        <v>40</v>
      </c>
      <c r="G4" s="89"/>
      <c r="H4" s="73">
        <f t="shared" ref="H4:H6" si="0">(G4*F4)*12</f>
        <v>0</v>
      </c>
    </row>
    <row r="5" spans="2:8" x14ac:dyDescent="0.3">
      <c r="B5" s="92">
        <v>3</v>
      </c>
      <c r="C5" s="78" t="s">
        <v>225</v>
      </c>
      <c r="D5" s="100" t="s">
        <v>226</v>
      </c>
      <c r="E5" s="101" t="s">
        <v>189</v>
      </c>
      <c r="F5" s="102">
        <v>10</v>
      </c>
      <c r="G5" s="89"/>
      <c r="H5" s="73">
        <f t="shared" si="0"/>
        <v>0</v>
      </c>
    </row>
    <row r="6" spans="2:8" x14ac:dyDescent="0.3">
      <c r="B6" s="103">
        <v>4</v>
      </c>
      <c r="C6" s="79" t="s">
        <v>227</v>
      </c>
      <c r="D6" s="100" t="s">
        <v>228</v>
      </c>
      <c r="E6" s="101" t="s">
        <v>189</v>
      </c>
      <c r="F6" s="105">
        <v>6</v>
      </c>
      <c r="G6" s="89"/>
      <c r="H6" s="73">
        <f t="shared" si="0"/>
        <v>0</v>
      </c>
    </row>
    <row r="7" spans="2:8" ht="15" customHeight="1" x14ac:dyDescent="0.3">
      <c r="B7" s="92">
        <v>4</v>
      </c>
      <c r="C7" s="80" t="s">
        <v>229</v>
      </c>
      <c r="D7" s="100" t="s">
        <v>230</v>
      </c>
      <c r="E7" s="101" t="s">
        <v>265</v>
      </c>
      <c r="F7" s="102">
        <v>20</v>
      </c>
      <c r="G7" s="89"/>
      <c r="H7" s="73">
        <f t="shared" ref="H7:H13" si="1">G7*F7</f>
        <v>0</v>
      </c>
    </row>
    <row r="8" spans="2:8" ht="15" customHeight="1" x14ac:dyDescent="0.3">
      <c r="B8" s="93">
        <v>5</v>
      </c>
      <c r="C8" s="78" t="s">
        <v>231</v>
      </c>
      <c r="D8" s="100" t="s">
        <v>232</v>
      </c>
      <c r="E8" s="101" t="s">
        <v>265</v>
      </c>
      <c r="F8" s="102">
        <v>5</v>
      </c>
      <c r="G8" s="89"/>
      <c r="H8" s="73">
        <f t="shared" si="1"/>
        <v>0</v>
      </c>
    </row>
    <row r="9" spans="2:8" x14ac:dyDescent="0.3">
      <c r="B9" s="102">
        <v>6</v>
      </c>
      <c r="C9" s="81" t="s">
        <v>233</v>
      </c>
      <c r="D9" s="100" t="s">
        <v>230</v>
      </c>
      <c r="E9" s="101" t="s">
        <v>265</v>
      </c>
      <c r="F9" s="102">
        <v>10</v>
      </c>
      <c r="G9" s="89"/>
      <c r="H9" s="73">
        <f t="shared" si="1"/>
        <v>0</v>
      </c>
    </row>
    <row r="10" spans="2:8" x14ac:dyDescent="0.3">
      <c r="B10" s="93">
        <v>8</v>
      </c>
      <c r="C10" s="82" t="s">
        <v>234</v>
      </c>
      <c r="D10" s="100" t="s">
        <v>235</v>
      </c>
      <c r="E10" s="101" t="s">
        <v>265</v>
      </c>
      <c r="F10" s="102">
        <v>5</v>
      </c>
      <c r="G10" s="89"/>
      <c r="H10" s="73">
        <f t="shared" si="1"/>
        <v>0</v>
      </c>
    </row>
    <row r="11" spans="2:8" x14ac:dyDescent="0.3">
      <c r="B11" s="102">
        <v>9</v>
      </c>
      <c r="C11" s="79" t="s">
        <v>236</v>
      </c>
      <c r="D11" s="100" t="s">
        <v>232</v>
      </c>
      <c r="E11" s="101" t="s">
        <v>265</v>
      </c>
      <c r="F11" s="102">
        <v>10</v>
      </c>
      <c r="G11" s="89"/>
      <c r="H11" s="73">
        <f t="shared" si="1"/>
        <v>0</v>
      </c>
    </row>
    <row r="12" spans="2:8" x14ac:dyDescent="0.3">
      <c r="B12" s="123">
        <v>10</v>
      </c>
      <c r="C12" s="79" t="s">
        <v>237</v>
      </c>
      <c r="D12" s="100" t="s">
        <v>230</v>
      </c>
      <c r="E12" s="101" t="s">
        <v>265</v>
      </c>
      <c r="F12" s="102">
        <v>5</v>
      </c>
      <c r="G12" s="89"/>
      <c r="H12" s="73">
        <f t="shared" si="1"/>
        <v>0</v>
      </c>
    </row>
    <row r="13" spans="2:8" x14ac:dyDescent="0.3">
      <c r="B13" s="107">
        <v>11</v>
      </c>
      <c r="C13" s="83" t="s">
        <v>238</v>
      </c>
      <c r="D13" s="107" t="s">
        <v>230</v>
      </c>
      <c r="E13" s="101" t="s">
        <v>265</v>
      </c>
      <c r="F13" s="106">
        <v>2</v>
      </c>
      <c r="G13" s="89"/>
      <c r="H13" s="73">
        <f t="shared" si="1"/>
        <v>0</v>
      </c>
    </row>
    <row r="14" spans="2:8" x14ac:dyDescent="0.3">
      <c r="B14" s="216" t="s">
        <v>322</v>
      </c>
      <c r="C14" s="217"/>
      <c r="D14" s="217"/>
      <c r="E14" s="217"/>
      <c r="F14" s="217"/>
      <c r="G14" s="218"/>
      <c r="H14" s="75">
        <f>SUM(H3:H13)</f>
        <v>0</v>
      </c>
    </row>
    <row r="15" spans="2:8" x14ac:dyDescent="0.3">
      <c r="B15" s="216" t="s">
        <v>139</v>
      </c>
      <c r="C15" s="217"/>
      <c r="D15" s="217"/>
      <c r="E15" s="217"/>
      <c r="F15" s="217"/>
      <c r="G15" s="218"/>
      <c r="H15" s="75">
        <f>H14/12</f>
        <v>0</v>
      </c>
    </row>
    <row r="16" spans="2:8" x14ac:dyDescent="0.3">
      <c r="B16" s="216" t="s">
        <v>373</v>
      </c>
      <c r="C16" s="217"/>
      <c r="D16" s="217"/>
      <c r="E16" s="217"/>
      <c r="F16" s="217"/>
      <c r="G16" s="218"/>
      <c r="H16" s="75">
        <f>H15/5</f>
        <v>0</v>
      </c>
    </row>
  </sheetData>
  <mergeCells count="3">
    <mergeCell ref="B14:G14"/>
    <mergeCell ref="B16:G16"/>
    <mergeCell ref="B15:G15"/>
  </mergeCells>
  <pageMargins left="0.51181102362204722" right="0.51181102362204722" top="0.78740157480314965" bottom="0.78740157480314965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13"/>
  <sheetViews>
    <sheetView showGridLines="0" workbookViewId="0">
      <selection activeCell="E3" sqref="E3:E7"/>
    </sheetView>
  </sheetViews>
  <sheetFormatPr defaultColWidth="9.109375" defaultRowHeight="13.8" x14ac:dyDescent="0.3"/>
  <cols>
    <col min="1" max="1" width="9.109375" style="66"/>
    <col min="2" max="2" width="5.109375" style="66" customWidth="1"/>
    <col min="3" max="3" width="58.5546875" style="66" customWidth="1"/>
    <col min="4" max="4" width="15.109375" style="87" bestFit="1" customWidth="1"/>
    <col min="5" max="5" width="12.109375" style="87" bestFit="1" customWidth="1"/>
    <col min="6" max="6" width="9.109375" style="87"/>
    <col min="7" max="7" width="13.88671875" style="66" bestFit="1" customWidth="1"/>
    <col min="8" max="8" width="13.88671875" style="87" customWidth="1"/>
    <col min="9" max="10" width="13.33203125" style="66" customWidth="1"/>
    <col min="11" max="11" width="11.44140625" style="66" bestFit="1" customWidth="1"/>
    <col min="12" max="12" width="12.109375" style="66" bestFit="1" customWidth="1"/>
    <col min="13" max="16384" width="9.109375" style="66"/>
  </cols>
  <sheetData>
    <row r="2" spans="2:12" s="143" customFormat="1" ht="52.8" x14ac:dyDescent="0.25">
      <c r="B2" s="126" t="s">
        <v>307</v>
      </c>
      <c r="C2" s="126" t="s">
        <v>308</v>
      </c>
      <c r="D2" s="126" t="s">
        <v>309</v>
      </c>
      <c r="E2" s="126" t="s">
        <v>147</v>
      </c>
      <c r="F2" s="126" t="s">
        <v>310</v>
      </c>
      <c r="G2" s="127" t="s">
        <v>311</v>
      </c>
      <c r="H2" s="126" t="s">
        <v>310</v>
      </c>
      <c r="I2" s="127" t="s">
        <v>312</v>
      </c>
      <c r="J2" s="127" t="s">
        <v>313</v>
      </c>
      <c r="K2" s="127" t="s">
        <v>314</v>
      </c>
      <c r="L2" s="127" t="s">
        <v>315</v>
      </c>
    </row>
    <row r="3" spans="2:12" ht="27.6" x14ac:dyDescent="0.3">
      <c r="B3" s="128">
        <v>1</v>
      </c>
      <c r="C3" s="129" t="s">
        <v>316</v>
      </c>
      <c r="D3" s="130">
        <v>1</v>
      </c>
      <c r="E3" s="131"/>
      <c r="F3" s="130">
        <v>5</v>
      </c>
      <c r="G3" s="131">
        <f>E3*D3</f>
        <v>0</v>
      </c>
      <c r="H3" s="130">
        <v>5</v>
      </c>
      <c r="I3" s="131">
        <f>E3/H3</f>
        <v>0</v>
      </c>
      <c r="J3" s="131">
        <f>G3-I3</f>
        <v>0</v>
      </c>
      <c r="K3" s="132">
        <v>0.2</v>
      </c>
      <c r="L3" s="131">
        <f t="shared" ref="L3:L7" si="0">J3*K3</f>
        <v>0</v>
      </c>
    </row>
    <row r="4" spans="2:12" ht="41.4" x14ac:dyDescent="0.3">
      <c r="B4" s="128">
        <v>2</v>
      </c>
      <c r="C4" s="133" t="s">
        <v>317</v>
      </c>
      <c r="D4" s="130">
        <v>5</v>
      </c>
      <c r="E4" s="131"/>
      <c r="F4" s="130">
        <v>5</v>
      </c>
      <c r="G4" s="131">
        <f>E4*D4</f>
        <v>0</v>
      </c>
      <c r="H4" s="130">
        <v>5</v>
      </c>
      <c r="I4" s="131">
        <f>E4/H4</f>
        <v>0</v>
      </c>
      <c r="J4" s="131">
        <f>G4-I4</f>
        <v>0</v>
      </c>
      <c r="K4" s="132">
        <v>0.2</v>
      </c>
      <c r="L4" s="131">
        <f t="shared" si="0"/>
        <v>0</v>
      </c>
    </row>
    <row r="5" spans="2:12" ht="14.4" x14ac:dyDescent="0.3">
      <c r="B5" s="128">
        <v>3</v>
      </c>
      <c r="C5" s="134" t="s">
        <v>372</v>
      </c>
      <c r="D5" s="130">
        <v>8</v>
      </c>
      <c r="E5" s="131"/>
      <c r="F5" s="130">
        <v>5</v>
      </c>
      <c r="G5" s="131">
        <f t="shared" ref="G5" si="1">E5*D5</f>
        <v>0</v>
      </c>
      <c r="H5" s="130">
        <v>5</v>
      </c>
      <c r="I5" s="131">
        <f t="shared" ref="I5:I7" si="2">E5/H5</f>
        <v>0</v>
      </c>
      <c r="J5" s="131">
        <f t="shared" ref="J5:J7" si="3">G5-I5</f>
        <v>0</v>
      </c>
      <c r="K5" s="132">
        <v>0.2</v>
      </c>
      <c r="L5" s="131">
        <f t="shared" si="0"/>
        <v>0</v>
      </c>
    </row>
    <row r="6" spans="2:12" ht="27.6" x14ac:dyDescent="0.3">
      <c r="B6" s="128">
        <v>4</v>
      </c>
      <c r="C6" s="133" t="s">
        <v>318</v>
      </c>
      <c r="D6" s="130">
        <v>1</v>
      </c>
      <c r="E6" s="131"/>
      <c r="F6" s="130">
        <v>5</v>
      </c>
      <c r="G6" s="131">
        <f>E6*D6</f>
        <v>0</v>
      </c>
      <c r="H6" s="130">
        <v>5</v>
      </c>
      <c r="I6" s="131">
        <f t="shared" si="2"/>
        <v>0</v>
      </c>
      <c r="J6" s="131">
        <f t="shared" si="3"/>
        <v>0</v>
      </c>
      <c r="K6" s="132">
        <v>0.2</v>
      </c>
      <c r="L6" s="131">
        <f t="shared" si="0"/>
        <v>0</v>
      </c>
    </row>
    <row r="7" spans="2:12" ht="14.4" x14ac:dyDescent="0.3">
      <c r="B7" s="128">
        <v>5</v>
      </c>
      <c r="C7" s="134" t="s">
        <v>319</v>
      </c>
      <c r="D7" s="130">
        <v>1</v>
      </c>
      <c r="E7" s="131"/>
      <c r="F7" s="130">
        <v>5</v>
      </c>
      <c r="G7" s="131">
        <f t="shared" ref="G7" si="4">E7*D7</f>
        <v>0</v>
      </c>
      <c r="H7" s="130">
        <v>5</v>
      </c>
      <c r="I7" s="131">
        <f t="shared" si="2"/>
        <v>0</v>
      </c>
      <c r="J7" s="131">
        <f t="shared" si="3"/>
        <v>0</v>
      </c>
      <c r="K7" s="132">
        <v>0.2</v>
      </c>
      <c r="L7" s="131">
        <f t="shared" si="0"/>
        <v>0</v>
      </c>
    </row>
    <row r="8" spans="2:12" x14ac:dyDescent="0.3">
      <c r="B8" s="219" t="s">
        <v>320</v>
      </c>
      <c r="C8" s="219"/>
      <c r="D8" s="219"/>
      <c r="E8" s="219"/>
      <c r="F8" s="135"/>
      <c r="G8" s="135"/>
      <c r="H8" s="135"/>
      <c r="I8" s="135"/>
      <c r="J8" s="135"/>
      <c r="K8" s="135"/>
      <c r="L8" s="136">
        <f>SUM(L3:L7)</f>
        <v>0</v>
      </c>
    </row>
    <row r="9" spans="2:12" x14ac:dyDescent="0.3">
      <c r="B9" s="220" t="s">
        <v>321</v>
      </c>
      <c r="C9" s="221"/>
      <c r="D9" s="221"/>
      <c r="E9" s="222"/>
      <c r="F9" s="135"/>
      <c r="G9" s="135"/>
      <c r="H9" s="135"/>
      <c r="I9" s="135"/>
      <c r="J9" s="135"/>
      <c r="K9" s="135"/>
      <c r="L9" s="136">
        <f>L8*10%</f>
        <v>0</v>
      </c>
    </row>
    <row r="10" spans="2:12" x14ac:dyDescent="0.3">
      <c r="B10" s="220" t="s">
        <v>322</v>
      </c>
      <c r="C10" s="221"/>
      <c r="D10" s="221"/>
      <c r="E10" s="222"/>
      <c r="F10" s="137"/>
      <c r="G10" s="137"/>
      <c r="H10" s="137"/>
      <c r="I10" s="137"/>
      <c r="J10" s="137"/>
      <c r="K10" s="137"/>
      <c r="L10" s="136">
        <f>SUM(L8:L9)</f>
        <v>0</v>
      </c>
    </row>
    <row r="11" spans="2:12" x14ac:dyDescent="0.3">
      <c r="B11" s="219" t="s">
        <v>323</v>
      </c>
      <c r="C11" s="219"/>
      <c r="D11" s="219"/>
      <c r="E11" s="219"/>
      <c r="F11" s="137"/>
      <c r="G11" s="137"/>
      <c r="H11" s="137"/>
      <c r="I11" s="137"/>
      <c r="J11" s="137"/>
      <c r="K11" s="137"/>
      <c r="L11" s="136">
        <f>SUM(L8:L9)/12</f>
        <v>0</v>
      </c>
    </row>
    <row r="12" spans="2:12" x14ac:dyDescent="0.3">
      <c r="B12" s="223" t="s">
        <v>374</v>
      </c>
      <c r="C12" s="224"/>
      <c r="D12" s="224"/>
      <c r="E12" s="225"/>
      <c r="F12" s="138"/>
      <c r="G12" s="138"/>
      <c r="H12" s="138"/>
      <c r="I12" s="138"/>
      <c r="J12" s="138"/>
      <c r="K12" s="138"/>
      <c r="L12" s="139">
        <f>L11/5</f>
        <v>0</v>
      </c>
    </row>
    <row r="13" spans="2:12" x14ac:dyDescent="0.3">
      <c r="B13" s="140"/>
      <c r="C13" s="141" t="s">
        <v>324</v>
      </c>
      <c r="D13" s="140"/>
      <c r="E13" s="140"/>
      <c r="F13" s="140"/>
      <c r="G13" s="140"/>
      <c r="H13" s="140"/>
      <c r="I13" s="140"/>
      <c r="J13" s="140"/>
      <c r="K13" s="140"/>
      <c r="L13" s="142"/>
    </row>
  </sheetData>
  <mergeCells count="5">
    <mergeCell ref="B8:E8"/>
    <mergeCell ref="B9:E9"/>
    <mergeCell ref="B10:E10"/>
    <mergeCell ref="B11:E11"/>
    <mergeCell ref="B12:E12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13"/>
  <sheetViews>
    <sheetView showGridLines="0" zoomScaleNormal="100" workbookViewId="0">
      <selection activeCell="G3" sqref="G3:G10"/>
    </sheetView>
  </sheetViews>
  <sheetFormatPr defaultColWidth="9.33203125" defaultRowHeight="13.8" x14ac:dyDescent="0.3"/>
  <cols>
    <col min="1" max="1" width="9.33203125" style="66"/>
    <col min="2" max="2" width="4.88671875" style="66" bestFit="1" customWidth="1"/>
    <col min="3" max="3" width="50" style="66" bestFit="1" customWidth="1"/>
    <col min="4" max="4" width="16.33203125" style="87" bestFit="1" customWidth="1"/>
    <col min="5" max="5" width="18.88671875" style="87" bestFit="1" customWidth="1"/>
    <col min="6" max="6" width="8" style="87" bestFit="1" customWidth="1"/>
    <col min="7" max="7" width="13.88671875" style="66" bestFit="1" customWidth="1"/>
    <col min="8" max="8" width="14.33203125" style="66" bestFit="1" customWidth="1"/>
    <col min="9" max="9" width="9.5546875" style="66" bestFit="1" customWidth="1"/>
    <col min="10" max="11" width="10" style="66" bestFit="1" customWidth="1"/>
    <col min="12" max="16384" width="9.33203125" style="66"/>
  </cols>
  <sheetData>
    <row r="2" spans="2:9" ht="15" customHeight="1" x14ac:dyDescent="0.3">
      <c r="B2" s="144" t="s">
        <v>207</v>
      </c>
      <c r="C2" s="144" t="s">
        <v>11</v>
      </c>
      <c r="D2" s="145" t="s">
        <v>83</v>
      </c>
      <c r="E2" s="145" t="s">
        <v>190</v>
      </c>
      <c r="F2" s="145" t="s">
        <v>212</v>
      </c>
      <c r="G2" s="146" t="s">
        <v>154</v>
      </c>
      <c r="H2" s="72" t="s">
        <v>367</v>
      </c>
    </row>
    <row r="3" spans="2:9" x14ac:dyDescent="0.3">
      <c r="B3" s="147">
        <v>1</v>
      </c>
      <c r="C3" s="148" t="s">
        <v>187</v>
      </c>
      <c r="D3" s="149" t="s">
        <v>194</v>
      </c>
      <c r="E3" s="149" t="s">
        <v>189</v>
      </c>
      <c r="F3" s="150">
        <v>35</v>
      </c>
      <c r="G3" s="151"/>
      <c r="H3" s="73">
        <f>(G3*F3)*12</f>
        <v>0</v>
      </c>
    </row>
    <row r="4" spans="2:9" x14ac:dyDescent="0.3">
      <c r="B4" s="147">
        <v>2</v>
      </c>
      <c r="C4" s="148" t="s">
        <v>157</v>
      </c>
      <c r="D4" s="149" t="s">
        <v>208</v>
      </c>
      <c r="E4" s="149" t="s">
        <v>189</v>
      </c>
      <c r="F4" s="150">
        <v>3</v>
      </c>
      <c r="G4" s="151"/>
      <c r="H4" s="73">
        <f>(G4*F4)*12</f>
        <v>0</v>
      </c>
    </row>
    <row r="5" spans="2:9" x14ac:dyDescent="0.3">
      <c r="B5" s="147">
        <v>3</v>
      </c>
      <c r="C5" s="148" t="s">
        <v>188</v>
      </c>
      <c r="D5" s="149" t="s">
        <v>185</v>
      </c>
      <c r="E5" s="149" t="s">
        <v>189</v>
      </c>
      <c r="F5" s="150">
        <v>50</v>
      </c>
      <c r="G5" s="151"/>
      <c r="H5" s="73">
        <f>(G5*F5)*12</f>
        <v>0</v>
      </c>
    </row>
    <row r="6" spans="2:9" x14ac:dyDescent="0.3">
      <c r="B6" s="147">
        <v>4</v>
      </c>
      <c r="C6" s="148" t="s">
        <v>186</v>
      </c>
      <c r="D6" s="149" t="s">
        <v>191</v>
      </c>
      <c r="E6" s="149" t="s">
        <v>265</v>
      </c>
      <c r="F6" s="152">
        <v>2</v>
      </c>
      <c r="G6" s="151"/>
      <c r="H6" s="84">
        <f>G6*F6</f>
        <v>0</v>
      </c>
    </row>
    <row r="7" spans="2:9" x14ac:dyDescent="0.3">
      <c r="B7" s="147">
        <v>5</v>
      </c>
      <c r="C7" s="148" t="s">
        <v>192</v>
      </c>
      <c r="D7" s="149" t="s">
        <v>193</v>
      </c>
      <c r="E7" s="149" t="s">
        <v>265</v>
      </c>
      <c r="F7" s="150">
        <v>2</v>
      </c>
      <c r="G7" s="151"/>
      <c r="H7" s="84">
        <f>G7*F7</f>
        <v>0</v>
      </c>
    </row>
    <row r="8" spans="2:9" x14ac:dyDescent="0.3">
      <c r="B8" s="147">
        <v>6</v>
      </c>
      <c r="C8" s="148" t="s">
        <v>158</v>
      </c>
      <c r="D8" s="149" t="s">
        <v>194</v>
      </c>
      <c r="E8" s="149" t="s">
        <v>265</v>
      </c>
      <c r="F8" s="150">
        <v>5</v>
      </c>
      <c r="G8" s="151"/>
      <c r="H8" s="84">
        <f>G8*F8</f>
        <v>0</v>
      </c>
    </row>
    <row r="9" spans="2:9" x14ac:dyDescent="0.3">
      <c r="B9" s="147">
        <v>7</v>
      </c>
      <c r="C9" s="148" t="s">
        <v>195</v>
      </c>
      <c r="D9" s="149" t="s">
        <v>194</v>
      </c>
      <c r="E9" s="149" t="s">
        <v>265</v>
      </c>
      <c r="F9" s="150">
        <v>2</v>
      </c>
      <c r="G9" s="151"/>
      <c r="H9" s="84">
        <f>G9*F9</f>
        <v>0</v>
      </c>
      <c r="I9" s="85"/>
    </row>
    <row r="10" spans="2:9" x14ac:dyDescent="0.3">
      <c r="B10" s="147">
        <v>8</v>
      </c>
      <c r="C10" s="148" t="s">
        <v>325</v>
      </c>
      <c r="D10" s="149" t="s">
        <v>196</v>
      </c>
      <c r="E10" s="149" t="s">
        <v>265</v>
      </c>
      <c r="F10" s="150">
        <v>1</v>
      </c>
      <c r="G10" s="151"/>
      <c r="H10" s="84">
        <f>G10*F10</f>
        <v>0</v>
      </c>
    </row>
    <row r="11" spans="2:9" x14ac:dyDescent="0.3">
      <c r="B11" s="216" t="s">
        <v>322</v>
      </c>
      <c r="C11" s="217"/>
      <c r="D11" s="217"/>
      <c r="E11" s="217"/>
      <c r="F11" s="217"/>
      <c r="G11" s="218"/>
      <c r="H11" s="75">
        <f>SUM(H3:H10)</f>
        <v>0</v>
      </c>
      <c r="I11" s="86"/>
    </row>
    <row r="12" spans="2:9" x14ac:dyDescent="0.3">
      <c r="B12" s="216" t="s">
        <v>139</v>
      </c>
      <c r="C12" s="217"/>
      <c r="D12" s="217"/>
      <c r="E12" s="217"/>
      <c r="F12" s="217"/>
      <c r="G12" s="218"/>
      <c r="H12" s="75">
        <f>H11/12</f>
        <v>0</v>
      </c>
    </row>
    <row r="13" spans="2:9" x14ac:dyDescent="0.3">
      <c r="B13" s="216" t="s">
        <v>155</v>
      </c>
      <c r="C13" s="217"/>
      <c r="D13" s="217"/>
      <c r="E13" s="217"/>
      <c r="F13" s="217"/>
      <c r="G13" s="218"/>
      <c r="H13" s="75">
        <f>H12/1</f>
        <v>0</v>
      </c>
    </row>
  </sheetData>
  <mergeCells count="3">
    <mergeCell ref="B11:G11"/>
    <mergeCell ref="B12:G12"/>
    <mergeCell ref="B13:G13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N22"/>
  <sheetViews>
    <sheetView showGridLines="0" zoomScaleNormal="100" workbookViewId="0">
      <selection activeCell="E3" sqref="E3:E16"/>
    </sheetView>
  </sheetViews>
  <sheetFormatPr defaultColWidth="9.33203125" defaultRowHeight="13.8" x14ac:dyDescent="0.3"/>
  <cols>
    <col min="1" max="1" width="9.33203125" style="66"/>
    <col min="2" max="2" width="4.88671875" style="66" bestFit="1" customWidth="1"/>
    <col min="3" max="3" width="50" style="66" bestFit="1" customWidth="1"/>
    <col min="4" max="4" width="11.44140625" style="87" bestFit="1" customWidth="1"/>
    <col min="5" max="5" width="11.6640625" style="87" bestFit="1" customWidth="1"/>
    <col min="6" max="6" width="14.44140625" style="87" bestFit="1" customWidth="1"/>
    <col min="7" max="7" width="13.88671875" style="66" bestFit="1" customWidth="1"/>
    <col min="8" max="8" width="11.5546875" style="66" bestFit="1" customWidth="1"/>
    <col min="9" max="9" width="11.5546875" style="66" customWidth="1"/>
    <col min="10" max="10" width="14.88671875" style="66" bestFit="1" customWidth="1"/>
    <col min="11" max="11" width="10" style="66" bestFit="1" customWidth="1"/>
    <col min="12" max="12" width="12.5546875" style="66" customWidth="1"/>
    <col min="13" max="13" width="9.33203125" style="66"/>
    <col min="14" max="14" width="11.44140625" style="66" bestFit="1" customWidth="1"/>
    <col min="15" max="16384" width="9.33203125" style="66"/>
  </cols>
  <sheetData>
    <row r="2" spans="2:14" ht="38.25" customHeight="1" x14ac:dyDescent="0.3">
      <c r="B2" s="144" t="s">
        <v>207</v>
      </c>
      <c r="C2" s="144" t="s">
        <v>11</v>
      </c>
      <c r="D2" s="144" t="s">
        <v>204</v>
      </c>
      <c r="E2" s="153" t="s">
        <v>147</v>
      </c>
      <c r="F2" s="153" t="s">
        <v>310</v>
      </c>
      <c r="G2" s="154" t="s">
        <v>311</v>
      </c>
      <c r="H2" s="153" t="s">
        <v>310</v>
      </c>
      <c r="I2" s="154" t="s">
        <v>312</v>
      </c>
      <c r="J2" s="154" t="s">
        <v>313</v>
      </c>
      <c r="K2" s="154" t="s">
        <v>314</v>
      </c>
      <c r="L2" s="154" t="s">
        <v>315</v>
      </c>
    </row>
    <row r="3" spans="2:14" ht="30" customHeight="1" x14ac:dyDescent="0.3">
      <c r="B3" s="155">
        <v>1</v>
      </c>
      <c r="C3" s="156" t="s">
        <v>215</v>
      </c>
      <c r="D3" s="157">
        <v>1</v>
      </c>
      <c r="E3" s="170"/>
      <c r="F3" s="158">
        <v>5</v>
      </c>
      <c r="G3" s="159">
        <f>E3*D3</f>
        <v>0</v>
      </c>
      <c r="H3" s="158">
        <v>5</v>
      </c>
      <c r="I3" s="159">
        <f>E3/H3</f>
        <v>0</v>
      </c>
      <c r="J3" s="159">
        <f>G3-I3</f>
        <v>0</v>
      </c>
      <c r="K3" s="160">
        <v>0.2</v>
      </c>
      <c r="L3" s="159">
        <f>J3*K3</f>
        <v>0</v>
      </c>
    </row>
    <row r="4" spans="2:14" x14ac:dyDescent="0.3">
      <c r="B4" s="161">
        <v>2</v>
      </c>
      <c r="C4" s="162" t="s">
        <v>326</v>
      </c>
      <c r="D4" s="163">
        <v>1</v>
      </c>
      <c r="E4" s="170"/>
      <c r="F4" s="158">
        <v>5</v>
      </c>
      <c r="G4" s="159">
        <f t="shared" ref="G4:G16" si="0">E4*D4</f>
        <v>0</v>
      </c>
      <c r="H4" s="158">
        <v>5</v>
      </c>
      <c r="I4" s="159">
        <f>E4/H4</f>
        <v>0</v>
      </c>
      <c r="J4" s="159">
        <f>G4-I4</f>
        <v>0</v>
      </c>
      <c r="K4" s="160">
        <v>0.2</v>
      </c>
      <c r="L4" s="159">
        <f>J4*K4</f>
        <v>0</v>
      </c>
    </row>
    <row r="5" spans="2:14" ht="27.6" x14ac:dyDescent="0.3">
      <c r="B5" s="155">
        <v>3</v>
      </c>
      <c r="C5" s="162" t="s">
        <v>327</v>
      </c>
      <c r="D5" s="163">
        <v>1</v>
      </c>
      <c r="E5" s="170"/>
      <c r="F5" s="158">
        <v>5</v>
      </c>
      <c r="G5" s="159">
        <f t="shared" si="0"/>
        <v>0</v>
      </c>
      <c r="H5" s="158">
        <v>5</v>
      </c>
      <c r="I5" s="159">
        <f>E5/H5</f>
        <v>0</v>
      </c>
      <c r="J5" s="159">
        <f t="shared" ref="J5:J8" si="1">G5-I5</f>
        <v>0</v>
      </c>
      <c r="K5" s="160">
        <v>0.2</v>
      </c>
      <c r="L5" s="159">
        <f>J5*K5</f>
        <v>0</v>
      </c>
      <c r="N5" s="85"/>
    </row>
    <row r="6" spans="2:14" x14ac:dyDescent="0.3">
      <c r="B6" s="161">
        <v>4</v>
      </c>
      <c r="C6" s="162" t="s">
        <v>328</v>
      </c>
      <c r="D6" s="163">
        <v>1</v>
      </c>
      <c r="E6" s="170"/>
      <c r="F6" s="158">
        <v>5</v>
      </c>
      <c r="G6" s="159">
        <f t="shared" si="0"/>
        <v>0</v>
      </c>
      <c r="H6" s="158">
        <v>5</v>
      </c>
      <c r="I6" s="159">
        <f t="shared" ref="I6:I8" si="2">E6/H6</f>
        <v>0</v>
      </c>
      <c r="J6" s="159">
        <f t="shared" si="1"/>
        <v>0</v>
      </c>
      <c r="K6" s="160">
        <v>0.2</v>
      </c>
      <c r="L6" s="159">
        <f t="shared" ref="L6:L16" si="3">J6*K6</f>
        <v>0</v>
      </c>
    </row>
    <row r="7" spans="2:14" x14ac:dyDescent="0.3">
      <c r="B7" s="155">
        <v>5</v>
      </c>
      <c r="C7" s="162" t="s">
        <v>371</v>
      </c>
      <c r="D7" s="163">
        <v>1</v>
      </c>
      <c r="E7" s="170"/>
      <c r="F7" s="158">
        <v>2</v>
      </c>
      <c r="G7" s="159">
        <f t="shared" si="0"/>
        <v>0</v>
      </c>
      <c r="H7" s="158">
        <v>5</v>
      </c>
      <c r="I7" s="159">
        <f t="shared" si="2"/>
        <v>0</v>
      </c>
      <c r="J7" s="159">
        <f t="shared" si="1"/>
        <v>0</v>
      </c>
      <c r="K7" s="160">
        <v>0.2</v>
      </c>
      <c r="L7" s="159">
        <f t="shared" si="3"/>
        <v>0</v>
      </c>
    </row>
    <row r="8" spans="2:14" x14ac:dyDescent="0.3">
      <c r="B8" s="155">
        <v>6</v>
      </c>
      <c r="C8" s="162" t="s">
        <v>197</v>
      </c>
      <c r="D8" s="163">
        <v>1</v>
      </c>
      <c r="E8" s="170"/>
      <c r="F8" s="158">
        <v>5</v>
      </c>
      <c r="G8" s="159">
        <f t="shared" si="0"/>
        <v>0</v>
      </c>
      <c r="H8" s="158">
        <v>5</v>
      </c>
      <c r="I8" s="159">
        <f t="shared" si="2"/>
        <v>0</v>
      </c>
      <c r="J8" s="159">
        <f t="shared" si="1"/>
        <v>0</v>
      </c>
      <c r="K8" s="160">
        <v>0.2</v>
      </c>
      <c r="L8" s="159">
        <f t="shared" si="3"/>
        <v>0</v>
      </c>
    </row>
    <row r="9" spans="2:14" x14ac:dyDescent="0.3">
      <c r="B9" s="161">
        <v>7</v>
      </c>
      <c r="C9" s="162" t="s">
        <v>198</v>
      </c>
      <c r="D9" s="163">
        <v>1</v>
      </c>
      <c r="E9" s="170"/>
      <c r="F9" s="158">
        <v>5</v>
      </c>
      <c r="G9" s="159">
        <f t="shared" si="0"/>
        <v>0</v>
      </c>
      <c r="H9" s="158">
        <v>5</v>
      </c>
      <c r="I9" s="159">
        <f>E9/H9</f>
        <v>0</v>
      </c>
      <c r="J9" s="159">
        <f>G9-I9</f>
        <v>0</v>
      </c>
      <c r="K9" s="160">
        <v>0.2</v>
      </c>
      <c r="L9" s="159">
        <f t="shared" si="3"/>
        <v>0</v>
      </c>
    </row>
    <row r="10" spans="2:14" x14ac:dyDescent="0.3">
      <c r="B10" s="155">
        <v>8</v>
      </c>
      <c r="C10" s="162" t="s">
        <v>329</v>
      </c>
      <c r="D10" s="163">
        <v>1</v>
      </c>
      <c r="E10" s="170"/>
      <c r="F10" s="158">
        <v>5</v>
      </c>
      <c r="G10" s="159">
        <f t="shared" si="0"/>
        <v>0</v>
      </c>
      <c r="H10" s="158">
        <v>5</v>
      </c>
      <c r="I10" s="159">
        <f>E10/H10</f>
        <v>0</v>
      </c>
      <c r="J10" s="159">
        <f>G10-I10</f>
        <v>0</v>
      </c>
      <c r="K10" s="160">
        <v>0.2</v>
      </c>
      <c r="L10" s="159">
        <f t="shared" si="3"/>
        <v>0</v>
      </c>
    </row>
    <row r="11" spans="2:14" x14ac:dyDescent="0.3">
      <c r="B11" s="161">
        <v>9</v>
      </c>
      <c r="C11" s="162" t="s">
        <v>199</v>
      </c>
      <c r="D11" s="163">
        <v>1</v>
      </c>
      <c r="E11" s="170"/>
      <c r="F11" s="158">
        <v>5</v>
      </c>
      <c r="G11" s="159">
        <f t="shared" si="0"/>
        <v>0</v>
      </c>
      <c r="H11" s="158">
        <v>5</v>
      </c>
      <c r="I11" s="159">
        <f t="shared" ref="I11:I14" si="4">E11/H11</f>
        <v>0</v>
      </c>
      <c r="J11" s="159">
        <f t="shared" ref="J11:J14" si="5">G11-I11</f>
        <v>0</v>
      </c>
      <c r="K11" s="160">
        <v>0.2</v>
      </c>
      <c r="L11" s="159">
        <f t="shared" si="3"/>
        <v>0</v>
      </c>
    </row>
    <row r="12" spans="2:14" x14ac:dyDescent="0.3">
      <c r="B12" s="155">
        <v>10</v>
      </c>
      <c r="C12" s="162" t="s">
        <v>200</v>
      </c>
      <c r="D12" s="163">
        <v>1</v>
      </c>
      <c r="E12" s="170"/>
      <c r="F12" s="158">
        <v>5</v>
      </c>
      <c r="G12" s="159">
        <f t="shared" si="0"/>
        <v>0</v>
      </c>
      <c r="H12" s="158">
        <v>5</v>
      </c>
      <c r="I12" s="159">
        <f t="shared" si="4"/>
        <v>0</v>
      </c>
      <c r="J12" s="159">
        <f t="shared" si="5"/>
        <v>0</v>
      </c>
      <c r="K12" s="160">
        <v>0.2</v>
      </c>
      <c r="L12" s="159">
        <f t="shared" si="3"/>
        <v>0</v>
      </c>
    </row>
    <row r="13" spans="2:14" x14ac:dyDescent="0.3">
      <c r="B13" s="155">
        <v>11</v>
      </c>
      <c r="C13" s="162" t="s">
        <v>201</v>
      </c>
      <c r="D13" s="163">
        <v>1</v>
      </c>
      <c r="E13" s="170"/>
      <c r="F13" s="158">
        <v>5</v>
      </c>
      <c r="G13" s="159">
        <f t="shared" si="0"/>
        <v>0</v>
      </c>
      <c r="H13" s="158">
        <v>5</v>
      </c>
      <c r="I13" s="159">
        <f t="shared" si="4"/>
        <v>0</v>
      </c>
      <c r="J13" s="159">
        <f t="shared" si="5"/>
        <v>0</v>
      </c>
      <c r="K13" s="160">
        <v>0.2</v>
      </c>
      <c r="L13" s="159">
        <f t="shared" si="3"/>
        <v>0</v>
      </c>
    </row>
    <row r="14" spans="2:14" x14ac:dyDescent="0.3">
      <c r="B14" s="161">
        <v>12</v>
      </c>
      <c r="C14" s="162" t="s">
        <v>202</v>
      </c>
      <c r="D14" s="163">
        <v>1</v>
      </c>
      <c r="E14" s="170"/>
      <c r="F14" s="158">
        <v>5</v>
      </c>
      <c r="G14" s="159">
        <f t="shared" si="0"/>
        <v>0</v>
      </c>
      <c r="H14" s="158">
        <v>5</v>
      </c>
      <c r="I14" s="159">
        <f t="shared" si="4"/>
        <v>0</v>
      </c>
      <c r="J14" s="159">
        <f t="shared" si="5"/>
        <v>0</v>
      </c>
      <c r="K14" s="160">
        <v>0.2</v>
      </c>
      <c r="L14" s="159">
        <f t="shared" si="3"/>
        <v>0</v>
      </c>
    </row>
    <row r="15" spans="2:14" x14ac:dyDescent="0.3">
      <c r="B15" s="155">
        <v>13</v>
      </c>
      <c r="C15" s="162" t="s">
        <v>159</v>
      </c>
      <c r="D15" s="163">
        <v>1</v>
      </c>
      <c r="E15" s="170"/>
      <c r="F15" s="158">
        <v>5</v>
      </c>
      <c r="G15" s="159">
        <f t="shared" si="0"/>
        <v>0</v>
      </c>
      <c r="H15" s="158">
        <v>5</v>
      </c>
      <c r="I15" s="159">
        <f>E15/H15</f>
        <v>0</v>
      </c>
      <c r="J15" s="159">
        <f>G15-I15</f>
        <v>0</v>
      </c>
      <c r="K15" s="160">
        <v>0.2</v>
      </c>
      <c r="L15" s="159">
        <f t="shared" si="3"/>
        <v>0</v>
      </c>
    </row>
    <row r="16" spans="2:14" ht="27.6" x14ac:dyDescent="0.3">
      <c r="B16" s="161">
        <v>14</v>
      </c>
      <c r="C16" s="162" t="s">
        <v>330</v>
      </c>
      <c r="D16" s="163">
        <v>1</v>
      </c>
      <c r="E16" s="170"/>
      <c r="F16" s="158">
        <v>5</v>
      </c>
      <c r="G16" s="159">
        <f t="shared" si="0"/>
        <v>0</v>
      </c>
      <c r="H16" s="158">
        <v>5</v>
      </c>
      <c r="I16" s="159">
        <f>E16/H16</f>
        <v>0</v>
      </c>
      <c r="J16" s="159">
        <f>G16-I16</f>
        <v>0</v>
      </c>
      <c r="K16" s="160">
        <v>0.2</v>
      </c>
      <c r="L16" s="159">
        <f t="shared" si="3"/>
        <v>0</v>
      </c>
    </row>
    <row r="17" spans="2:12" x14ac:dyDescent="0.3">
      <c r="B17" s="226" t="s">
        <v>320</v>
      </c>
      <c r="C17" s="226"/>
      <c r="D17" s="226"/>
      <c r="E17" s="164"/>
      <c r="F17" s="164"/>
      <c r="G17" s="164"/>
      <c r="H17" s="164"/>
      <c r="I17" s="164"/>
      <c r="J17" s="164"/>
      <c r="K17" s="165"/>
      <c r="L17" s="165">
        <f>SUM(L3:L16)</f>
        <v>0</v>
      </c>
    </row>
    <row r="18" spans="2:12" x14ac:dyDescent="0.3">
      <c r="B18" s="227" t="s">
        <v>321</v>
      </c>
      <c r="C18" s="228"/>
      <c r="D18" s="229"/>
      <c r="E18" s="164"/>
      <c r="F18" s="164"/>
      <c r="G18" s="164"/>
      <c r="H18" s="164"/>
      <c r="I18" s="164"/>
      <c r="J18" s="164"/>
      <c r="K18" s="165"/>
      <c r="L18" s="165">
        <f>L17*10%</f>
        <v>0</v>
      </c>
    </row>
    <row r="19" spans="2:12" x14ac:dyDescent="0.3">
      <c r="B19" s="227" t="s">
        <v>322</v>
      </c>
      <c r="C19" s="228"/>
      <c r="D19" s="229"/>
      <c r="E19" s="166"/>
      <c r="F19" s="166"/>
      <c r="G19" s="166"/>
      <c r="H19" s="166"/>
      <c r="I19" s="166"/>
      <c r="J19" s="166"/>
      <c r="K19" s="165"/>
      <c r="L19" s="165">
        <f>SUM(L17:L18)</f>
        <v>0</v>
      </c>
    </row>
    <row r="20" spans="2:12" x14ac:dyDescent="0.3">
      <c r="B20" s="226" t="s">
        <v>323</v>
      </c>
      <c r="C20" s="226"/>
      <c r="D20" s="226"/>
      <c r="E20" s="166"/>
      <c r="F20" s="166"/>
      <c r="G20" s="166"/>
      <c r="H20" s="166"/>
      <c r="I20" s="166"/>
      <c r="J20" s="166"/>
      <c r="K20" s="165"/>
      <c r="L20" s="165">
        <f>SUM(L17:L18)/12</f>
        <v>0</v>
      </c>
    </row>
    <row r="21" spans="2:12" x14ac:dyDescent="0.3">
      <c r="B21" s="230" t="s">
        <v>331</v>
      </c>
      <c r="C21" s="231"/>
      <c r="D21" s="232"/>
      <c r="E21" s="167"/>
      <c r="F21" s="167"/>
      <c r="G21" s="167"/>
      <c r="H21" s="167"/>
      <c r="I21" s="167"/>
      <c r="J21" s="167"/>
      <c r="K21" s="168"/>
      <c r="L21" s="168">
        <f>L20/1</f>
        <v>0</v>
      </c>
    </row>
    <row r="22" spans="2:12" x14ac:dyDescent="0.3">
      <c r="C22" s="141" t="s">
        <v>324</v>
      </c>
      <c r="F22" s="66"/>
    </row>
  </sheetData>
  <mergeCells count="5">
    <mergeCell ref="B17:D17"/>
    <mergeCell ref="B18:D18"/>
    <mergeCell ref="B19:D19"/>
    <mergeCell ref="B20:D20"/>
    <mergeCell ref="B21:D21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Aux. de limpeza</vt:lpstr>
      <vt:lpstr>Aux. de limpeza - Insalubridade</vt:lpstr>
      <vt:lpstr>Líder</vt:lpstr>
      <vt:lpstr>Jardineiro</vt:lpstr>
      <vt:lpstr>Materiais Limpeza</vt:lpstr>
      <vt:lpstr>Materiais Higiene</vt:lpstr>
      <vt:lpstr>Equipamentos Limpeza</vt:lpstr>
      <vt:lpstr>Materiais Jardim</vt:lpstr>
      <vt:lpstr>Ferramentas e Equip Jardim</vt:lpstr>
      <vt:lpstr>Uniformes e EPI </vt:lpstr>
      <vt:lpstr>Quadro de 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Arcangela Silva Casagrande</dc:creator>
  <cp:lastModifiedBy>lizmorais@gmail.com</cp:lastModifiedBy>
  <cp:lastPrinted>2022-04-18T18:33:55Z</cp:lastPrinted>
  <dcterms:created xsi:type="dcterms:W3CDTF">2018-01-23T19:35:16Z</dcterms:created>
  <dcterms:modified xsi:type="dcterms:W3CDTF">2024-07-30T12:55:36Z</dcterms:modified>
</cp:coreProperties>
</file>